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dservicecentre-my.sharepoint.com/personal/dana_cahovaharvey_thefscgroup_com/Documents/Documents/"/>
    </mc:Choice>
  </mc:AlternateContent>
  <xr:revisionPtr revIDLastSave="0" documentId="8_{E558380C-C9CF-4207-8962-29149B6C94B5}" xr6:coauthVersionLast="47" xr6:coauthVersionMax="47" xr10:uidLastSave="{00000000-0000-0000-0000-000000000000}"/>
  <bookViews>
    <workbookView xWindow="-108" yWindow="-108" windowWidth="23256" windowHeight="12456" xr2:uid="{4F0BC120-895B-412A-9198-01691E297112}"/>
  </bookViews>
  <sheets>
    <sheet name="Přípravka 2015 ml. dívky" sheetId="16" r:id="rId1"/>
    <sheet name="Přípravka 2015 a ml. hoši " sheetId="9" r:id="rId2"/>
    <sheet name="Předžáci U12" sheetId="2" r:id="rId3"/>
    <sheet name="Předžačky U12" sheetId="3" r:id="rId4"/>
    <sheet name="Mladší žáci U14" sheetId="4" r:id="rId5"/>
    <sheet name="Mladší žačky U14" sheetId="5" r:id="rId6"/>
    <sheet name="Starší žáci U16 " sheetId="6" r:id="rId7"/>
    <sheet name="Starší žačky U16" sheetId="7" r:id="rId8"/>
    <sheet name="Junioři_U21" sheetId="14" r:id="rId9"/>
    <sheet name="Juniorky_U21" sheetId="11" r:id="rId10"/>
    <sheet name="Muži" sheetId="13" r:id="rId11"/>
    <sheet name="body" sheetId="8" r:id="rId12"/>
  </sheets>
  <definedNames>
    <definedName name="_xlnm._FilterDatabase" localSheetId="8" hidden="1">Junioři_U21!$A$2:$N$2</definedName>
    <definedName name="_xlnm._FilterDatabase" localSheetId="9" hidden="1">Juniorky_U21!$A$2:$N$2</definedName>
    <definedName name="_xlnm._FilterDatabase" localSheetId="10" hidden="1">Muži!$A$2:$M$2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4" l="1"/>
  <c r="M11" i="14"/>
  <c r="M11" i="13"/>
  <c r="N11" i="13" s="1"/>
  <c r="M6" i="13"/>
  <c r="N6" i="13" s="1"/>
  <c r="M6" i="14"/>
  <c r="M9" i="13"/>
  <c r="N9" i="13" s="1"/>
  <c r="M13" i="13"/>
  <c r="N13" i="13" s="1"/>
  <c r="M7" i="14"/>
  <c r="M8" i="14"/>
  <c r="M10" i="13"/>
  <c r="N10" i="13" s="1"/>
  <c r="M5" i="13"/>
  <c r="N5" i="13" s="1"/>
  <c r="M8" i="11"/>
  <c r="M7" i="11"/>
  <c r="M10" i="7"/>
  <c r="M6" i="16"/>
  <c r="M5" i="16"/>
  <c r="M4" i="9"/>
  <c r="K8" i="9"/>
  <c r="M9" i="3"/>
  <c r="M6" i="3"/>
  <c r="M7" i="5"/>
  <c r="M6" i="5"/>
  <c r="M7" i="4"/>
  <c r="M8" i="3"/>
  <c r="M5" i="3"/>
  <c r="M10" i="9"/>
  <c r="M5" i="9"/>
  <c r="M10" i="3"/>
  <c r="M16" i="5"/>
  <c r="M16" i="7"/>
  <c r="N9" i="14"/>
  <c r="N16" i="6"/>
  <c r="N17" i="6"/>
  <c r="N18" i="6"/>
  <c r="N10" i="6"/>
  <c r="N11" i="6"/>
  <c r="N12" i="6"/>
  <c r="N14" i="6"/>
  <c r="N9" i="6"/>
  <c r="N15" i="6"/>
  <c r="N3" i="6"/>
  <c r="N8" i="4"/>
  <c r="N5" i="4"/>
  <c r="N9" i="4"/>
  <c r="N10" i="4"/>
  <c r="N11" i="4"/>
  <c r="N12" i="4"/>
  <c r="N13" i="4"/>
  <c r="N14" i="4"/>
  <c r="N15" i="4"/>
  <c r="N3" i="4"/>
  <c r="M15" i="4"/>
  <c r="M4" i="4"/>
  <c r="N9" i="2"/>
  <c r="N10" i="2"/>
  <c r="N11" i="2"/>
  <c r="N12" i="2"/>
  <c r="N13" i="2"/>
  <c r="N6" i="9"/>
  <c r="M12" i="13"/>
  <c r="M9" i="11"/>
  <c r="M7" i="7"/>
  <c r="M5" i="7"/>
  <c r="M12" i="7"/>
  <c r="M9" i="7"/>
  <c r="M14" i="7"/>
  <c r="A16" i="6"/>
  <c r="A17" i="6"/>
  <c r="A18" i="6"/>
  <c r="M16" i="6"/>
  <c r="M17" i="6"/>
  <c r="M18" i="6"/>
  <c r="M12" i="5"/>
  <c r="M13" i="5"/>
  <c r="M15" i="5"/>
  <c r="M14" i="5"/>
  <c r="M10" i="4"/>
  <c r="M14" i="2"/>
  <c r="M3" i="13"/>
  <c r="M7" i="13"/>
  <c r="M8" i="13"/>
  <c r="M4" i="13"/>
  <c r="M5" i="11"/>
  <c r="M6" i="11"/>
  <c r="M4" i="11"/>
  <c r="M3" i="11"/>
  <c r="M4" i="14"/>
  <c r="M10" i="14"/>
  <c r="M5" i="14"/>
  <c r="M9" i="14"/>
  <c r="M3" i="14"/>
  <c r="M3" i="7"/>
  <c r="M8" i="7"/>
  <c r="M6" i="7"/>
  <c r="M13" i="7"/>
  <c r="M15" i="7"/>
  <c r="M11" i="7"/>
  <c r="M4" i="7"/>
  <c r="M12" i="6"/>
  <c r="M11" i="6"/>
  <c r="M14" i="6"/>
  <c r="M4" i="6"/>
  <c r="M9" i="6"/>
  <c r="M6" i="6"/>
  <c r="M5" i="6"/>
  <c r="M10" i="6"/>
  <c r="M8" i="6"/>
  <c r="M7" i="6"/>
  <c r="M13" i="6"/>
  <c r="M15" i="6"/>
  <c r="M3" i="6"/>
  <c r="M3" i="5"/>
  <c r="M8" i="5"/>
  <c r="M5" i="5"/>
  <c r="M9" i="5"/>
  <c r="M10" i="5"/>
  <c r="M4" i="5"/>
  <c r="M8" i="4"/>
  <c r="M5" i="4"/>
  <c r="M13" i="4"/>
  <c r="M14" i="4"/>
  <c r="M6" i="4"/>
  <c r="M9" i="4"/>
  <c r="M12" i="4"/>
  <c r="M11" i="4"/>
  <c r="M3" i="4"/>
  <c r="M3" i="3"/>
  <c r="M4" i="3"/>
  <c r="M11" i="3"/>
  <c r="M7" i="3"/>
  <c r="M3" i="2"/>
  <c r="M5" i="2"/>
  <c r="M10" i="2"/>
  <c r="M6" i="2"/>
  <c r="M4" i="2"/>
  <c r="M7" i="2"/>
  <c r="M8" i="2"/>
  <c r="M11" i="2"/>
  <c r="M12" i="2"/>
  <c r="M13" i="2"/>
  <c r="M9" i="2"/>
  <c r="M9" i="9"/>
  <c r="M3" i="9"/>
  <c r="M7" i="9"/>
  <c r="M8" i="9"/>
  <c r="M6" i="9"/>
  <c r="M4" i="16"/>
  <c r="M3" i="16"/>
  <c r="M11" i="5"/>
  <c r="A13" i="6"/>
  <c r="A14" i="6" s="1"/>
  <c r="A15" i="6" s="1"/>
  <c r="A4" i="16"/>
  <c r="A4" i="6"/>
  <c r="A5" i="6" s="1"/>
  <c r="A6" i="6" s="1"/>
  <c r="A7" i="6" s="1"/>
  <c r="A8" i="6" s="1"/>
  <c r="A9" i="6" s="1"/>
  <c r="A10" i="6" s="1"/>
  <c r="A11" i="6" s="1"/>
  <c r="A12" i="6" s="1"/>
</calcChain>
</file>

<file path=xl/sharedStrings.xml><?xml version="1.0" encoding="utf-8"?>
<sst xmlns="http://schemas.openxmlformats.org/spreadsheetml/2006/main" count="511" uniqueCount="250">
  <si>
    <t>Správka</t>
  </si>
  <si>
    <t>Václav</t>
  </si>
  <si>
    <t>Fenyk</t>
  </si>
  <si>
    <t>Tadeáš</t>
  </si>
  <si>
    <t>Doležal</t>
  </si>
  <si>
    <t>Ondřej</t>
  </si>
  <si>
    <t>Vojtěch</t>
  </si>
  <si>
    <t>Příjmení</t>
  </si>
  <si>
    <t>jméno</t>
  </si>
  <si>
    <t>rok narození</t>
  </si>
  <si>
    <t>Oddíl</t>
  </si>
  <si>
    <t>Jakub</t>
  </si>
  <si>
    <t>Eliška</t>
  </si>
  <si>
    <t>Beran</t>
  </si>
  <si>
    <t>Jaroslav</t>
  </si>
  <si>
    <t>Třešňák</t>
  </si>
  <si>
    <t>Šimon</t>
  </si>
  <si>
    <t>Soukupová</t>
  </si>
  <si>
    <t>Konečný</t>
  </si>
  <si>
    <t>Jiří</t>
  </si>
  <si>
    <t>Krausová</t>
  </si>
  <si>
    <t>Lucie</t>
  </si>
  <si>
    <t>Trinerová</t>
  </si>
  <si>
    <t>Fenyková</t>
  </si>
  <si>
    <t>Viktorie</t>
  </si>
  <si>
    <t>Macalík</t>
  </si>
  <si>
    <t>Matoušek</t>
  </si>
  <si>
    <t>Body</t>
  </si>
  <si>
    <t xml:space="preserve">Total </t>
  </si>
  <si>
    <t>Pořadí ČP</t>
  </si>
  <si>
    <t>Koeficient</t>
  </si>
  <si>
    <t>Korellus</t>
  </si>
  <si>
    <t>Roleček</t>
  </si>
  <si>
    <t>Dan</t>
  </si>
  <si>
    <t>Lukáš</t>
  </si>
  <si>
    <t>Vít</t>
  </si>
  <si>
    <t>Ski klub Velké Meziříčí</t>
  </si>
  <si>
    <t>Formanová</t>
  </si>
  <si>
    <t>Elizabeth</t>
  </si>
  <si>
    <t>Marek</t>
  </si>
  <si>
    <t>Vrábel</t>
  </si>
  <si>
    <t>Josef</t>
  </si>
  <si>
    <t>Tabačka racing team, z.s.</t>
  </si>
  <si>
    <t>Tělovýchovná jednota Bižuterie, z.s.</t>
  </si>
  <si>
    <t>SG skicross CZ, z.s.</t>
  </si>
  <si>
    <t>SKI KLUB KARLOVY VARY, z. s.</t>
  </si>
  <si>
    <t>Jezerné 19/1</t>
  </si>
  <si>
    <t>Nella</t>
  </si>
  <si>
    <t>Petřek</t>
  </si>
  <si>
    <t>Anna</t>
  </si>
  <si>
    <t>TJ Jiskra Nejdek, z.s.</t>
  </si>
  <si>
    <t>Podešva</t>
  </si>
  <si>
    <t>David</t>
  </si>
  <si>
    <t>Svobodová</t>
  </si>
  <si>
    <t>Rozálie</t>
  </si>
  <si>
    <t>Šarmanová</t>
  </si>
  <si>
    <t>Nicol</t>
  </si>
  <si>
    <t>SKI KLUB Velké Karlovice, z.s.</t>
  </si>
  <si>
    <t>Borák</t>
  </si>
  <si>
    <t>Orság</t>
  </si>
  <si>
    <t>Danos</t>
  </si>
  <si>
    <t>Marian</t>
  </si>
  <si>
    <t>Petr</t>
  </si>
  <si>
    <t>Sportovní klub ve Vrbně pod Pradědem, z.s.</t>
  </si>
  <si>
    <t>OK Ski Pardubice, z.s.</t>
  </si>
  <si>
    <t>SKI KLUB KARLOVY VARY, z.s.</t>
  </si>
  <si>
    <t>Garbová</t>
  </si>
  <si>
    <t>Rosálie</t>
  </si>
  <si>
    <t>Tereza</t>
  </si>
  <si>
    <t>Homolka</t>
  </si>
  <si>
    <t>Roštlapil</t>
  </si>
  <si>
    <t>Hamr</t>
  </si>
  <si>
    <t>Adam</t>
  </si>
  <si>
    <t>ABC Team Železná Ruda z.s.</t>
  </si>
  <si>
    <t>TJ Tesla Pardubice, z.s.</t>
  </si>
  <si>
    <t>SKI TEAM BUDWEIS, z.s.</t>
  </si>
  <si>
    <t>Částková</t>
  </si>
  <si>
    <t>Zora</t>
  </si>
  <si>
    <t>Lahodová</t>
  </si>
  <si>
    <t>Terezie</t>
  </si>
  <si>
    <t>Tomešová</t>
  </si>
  <si>
    <t>Michaela</t>
  </si>
  <si>
    <t>Ritter</t>
  </si>
  <si>
    <t>Böhm</t>
  </si>
  <si>
    <t>Matyáš</t>
  </si>
  <si>
    <t>Dušková</t>
  </si>
  <si>
    <t>Denisa</t>
  </si>
  <si>
    <t>Jelínková</t>
  </si>
  <si>
    <t>Tylová</t>
  </si>
  <si>
    <t>Leoš</t>
  </si>
  <si>
    <t>Šafář</t>
  </si>
  <si>
    <t>František</t>
  </si>
  <si>
    <t>Hammerschmied</t>
  </si>
  <si>
    <t>Vítek</t>
  </si>
  <si>
    <t>Sportovní klub Janské Lázně, z.s.</t>
  </si>
  <si>
    <t>Marie</t>
  </si>
  <si>
    <t>Předžáci U12</t>
  </si>
  <si>
    <t>Předžačky U12</t>
  </si>
  <si>
    <t>Mladší žáci U14</t>
  </si>
  <si>
    <t>Mladší žačky U14</t>
  </si>
  <si>
    <t xml:space="preserve">Starší žáci U16 </t>
  </si>
  <si>
    <t>Starší žačky U16</t>
  </si>
  <si>
    <t>Junioři_U21</t>
  </si>
  <si>
    <t>Juniorky_U21</t>
  </si>
  <si>
    <t>Muži</t>
  </si>
  <si>
    <t>Šárka</t>
  </si>
  <si>
    <t>Sofie</t>
  </si>
  <si>
    <t>Nordika Ski Zlín, z.s.</t>
  </si>
  <si>
    <t>Hynek</t>
  </si>
  <si>
    <t>Nela</t>
  </si>
  <si>
    <t>Vaverková</t>
  </si>
  <si>
    <t>Daniel</t>
  </si>
  <si>
    <t>Adrian</t>
  </si>
  <si>
    <t>Apolínová</t>
  </si>
  <si>
    <t>Skalický</t>
  </si>
  <si>
    <t>Sportovní klub Polevsko, z. s.</t>
  </si>
  <si>
    <t>TJ SLOVAN Luhačovice, spolek</t>
  </si>
  <si>
    <t>SC Litvínov</t>
  </si>
  <si>
    <t>Column4</t>
  </si>
  <si>
    <t>Saitlová</t>
  </si>
  <si>
    <t>Adéla</t>
  </si>
  <si>
    <t>2015</t>
  </si>
  <si>
    <t>Štulerová</t>
  </si>
  <si>
    <t>Nikola</t>
  </si>
  <si>
    <t>Kód závodníka</t>
  </si>
  <si>
    <t>Jezerné 18/1</t>
  </si>
  <si>
    <t>Přípravka 2015 a ml. dívky</t>
  </si>
  <si>
    <t>2017</t>
  </si>
  <si>
    <t>2016</t>
  </si>
  <si>
    <t>Tyl</t>
  </si>
  <si>
    <t>Zdeněk</t>
  </si>
  <si>
    <t xml:space="preserve">Přípravka 2015 a ml. hoši </t>
  </si>
  <si>
    <t>SKI klub Velké Meziříčí</t>
  </si>
  <si>
    <t>2013</t>
  </si>
  <si>
    <t>2014</t>
  </si>
  <si>
    <t>Heřmanová</t>
  </si>
  <si>
    <t>Rebeka</t>
  </si>
  <si>
    <t>Valigurová</t>
  </si>
  <si>
    <t>Vilma</t>
  </si>
  <si>
    <t>Opluštil</t>
  </si>
  <si>
    <t>Antonín</t>
  </si>
  <si>
    <t>Saitl</t>
  </si>
  <si>
    <t>Drnec</t>
  </si>
  <si>
    <t>Jáchym</t>
  </si>
  <si>
    <t>Tuček</t>
  </si>
  <si>
    <t>Kryštof</t>
  </si>
  <si>
    <t>Šťastný</t>
  </si>
  <si>
    <t>Filip</t>
  </si>
  <si>
    <t>TĚLOVÝCHOVNÁ JEDNOTA SPORTOVNÍ AREÁL ŠPIČÁK, z. s.</t>
  </si>
  <si>
    <t>Čabla</t>
  </si>
  <si>
    <t>Popelka</t>
  </si>
  <si>
    <t>Drápala</t>
  </si>
  <si>
    <t>Indrák</t>
  </si>
  <si>
    <t>Prokeš</t>
  </si>
  <si>
    <t>Štěpán</t>
  </si>
  <si>
    <t>Voda</t>
  </si>
  <si>
    <t>Muchka</t>
  </si>
  <si>
    <t>SKI SOLÁŇ,z.s.</t>
  </si>
  <si>
    <t>Tělovýchovná jednota Spartak Pelhřimov, z.s.</t>
  </si>
  <si>
    <t>Young Stars ski team</t>
  </si>
  <si>
    <t>Ski klub Hranice, spolek</t>
  </si>
  <si>
    <t>Škubalová</t>
  </si>
  <si>
    <t>Sára</t>
  </si>
  <si>
    <t>Trnková</t>
  </si>
  <si>
    <t>Thea</t>
  </si>
  <si>
    <t>Šilberská</t>
  </si>
  <si>
    <t>Linda</t>
  </si>
  <si>
    <t>Novotná</t>
  </si>
  <si>
    <t>Sodomková</t>
  </si>
  <si>
    <t>Gabriela</t>
  </si>
  <si>
    <t>Váchová</t>
  </si>
  <si>
    <t>KLUB SPORTOVNÍHO LYŽOVÁNÍ BTL KROMĚŘÍŽ z.s.</t>
  </si>
  <si>
    <t>TJ Slovan Moravská Třebová, z.s.</t>
  </si>
  <si>
    <t>Cykloch a Skipo team z.s.</t>
  </si>
  <si>
    <t>Danovič</t>
  </si>
  <si>
    <t>Liška</t>
  </si>
  <si>
    <t>Matouš</t>
  </si>
  <si>
    <t>Pálka</t>
  </si>
  <si>
    <t>Lyžařský oddíl Hrachovec, z.s.</t>
  </si>
  <si>
    <t>Lyžařský klub Chomutov, z.s.</t>
  </si>
  <si>
    <t>TĚLOVÝCHOVNÁ JEDNOTA SPORTOVNÍ AREÁL ŠPIČÁK, z. s. </t>
  </si>
  <si>
    <t>SKI klub Velké Meziříčí </t>
  </si>
  <si>
    <t>TJ SLOVAN Luhačovice, spolek </t>
  </si>
  <si>
    <t>SKI Klub České Petrovice,z.s.</t>
  </si>
  <si>
    <t>Lyžařský klub Jirkov, z.s.</t>
  </si>
  <si>
    <t>Vojáčková</t>
  </si>
  <si>
    <t>Stránská</t>
  </si>
  <si>
    <t>Rozsíval</t>
  </si>
  <si>
    <t>Valerie</t>
  </si>
  <si>
    <t>Kolovratníková</t>
  </si>
  <si>
    <t>Kunešová</t>
  </si>
  <si>
    <t>Barbora</t>
  </si>
  <si>
    <t>Maňáková</t>
  </si>
  <si>
    <t>Leonka</t>
  </si>
  <si>
    <t>Dostálová</t>
  </si>
  <si>
    <t>Markéta</t>
  </si>
  <si>
    <t>Lipavská</t>
  </si>
  <si>
    <t>Zuzana</t>
  </si>
  <si>
    <t>Jezerné 17/1</t>
  </si>
  <si>
    <t>Jezerné 19/12</t>
  </si>
  <si>
    <t>Olič</t>
  </si>
  <si>
    <t>Babiš</t>
  </si>
  <si>
    <t>Šnajdr</t>
  </si>
  <si>
    <t>Oudes</t>
  </si>
  <si>
    <t>portovní klub ve Vrbně pod Pradědem, z.s. </t>
  </si>
  <si>
    <t>Tréninkové centrum Praděd, zapsaný spolek</t>
  </si>
  <si>
    <t>Neregistrovaní</t>
  </si>
  <si>
    <t>Souček</t>
  </si>
  <si>
    <t>Viktor</t>
  </si>
  <si>
    <t>Lyžařský klub Olomouc,z.s.</t>
  </si>
  <si>
    <t>Handlová</t>
  </si>
  <si>
    <t>Kateřina</t>
  </si>
  <si>
    <t>Klimková</t>
  </si>
  <si>
    <t>Karolína</t>
  </si>
  <si>
    <t>Hándlová</t>
  </si>
  <si>
    <t>Klínovec 1/3</t>
  </si>
  <si>
    <t>Pilnáček</t>
  </si>
  <si>
    <t>Valkoounová</t>
  </si>
  <si>
    <t>Pichlová</t>
  </si>
  <si>
    <t>Emma</t>
  </si>
  <si>
    <t>Ellermae</t>
  </si>
  <si>
    <t>Elliot</t>
  </si>
  <si>
    <t>Janda</t>
  </si>
  <si>
    <t>Malá</t>
  </si>
  <si>
    <t>Klínovec 2/3</t>
  </si>
  <si>
    <t>Dvořáková</t>
  </si>
  <si>
    <t>Viktorie Ela</t>
  </si>
  <si>
    <t>Jindrová</t>
  </si>
  <si>
    <t>MČR</t>
  </si>
  <si>
    <t>Jola</t>
  </si>
  <si>
    <t>Pejšová</t>
  </si>
  <si>
    <t>Róza</t>
  </si>
  <si>
    <t>Součková</t>
  </si>
  <si>
    <t>Natálie</t>
  </si>
  <si>
    <t>Česáková</t>
  </si>
  <si>
    <t>Ivana</t>
  </si>
  <si>
    <t>Čech</t>
  </si>
  <si>
    <t>Linhart</t>
  </si>
  <si>
    <t>Gustav</t>
  </si>
  <si>
    <t>Hotový</t>
  </si>
  <si>
    <t>Jan</t>
  </si>
  <si>
    <t>Kadavý</t>
  </si>
  <si>
    <t>Koudela</t>
  </si>
  <si>
    <t>Tomáš</t>
  </si>
  <si>
    <t>Paulus</t>
  </si>
  <si>
    <t>Lomský</t>
  </si>
  <si>
    <t>Šíma</t>
  </si>
  <si>
    <t>Albert</t>
  </si>
  <si>
    <t xml:space="preserve">Šimek </t>
  </si>
  <si>
    <t>Michal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</si>
</sst>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30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wrapText="1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wrapText="1"/>
    </xf>
    <xf numFmtId="0" fontId="0" fillId="3" borderId="2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3" borderId="3" xfId="0" applyFill="1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0" borderId="19" xfId="0" applyBorder="1"/>
    <xf numFmtId="0" fontId="1" fillId="2" borderId="2" xfId="0" applyFont="1" applyFill="1" applyBorder="1" applyAlignment="1">
      <alignment horizontal="center" vertical="center" wrapText="1"/>
    </xf>
    <xf numFmtId="1" fontId="0" fillId="0" borderId="2" xfId="0" applyNumberFormat="1" applyBorder="1"/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0" fillId="0" borderId="21" xfId="0" applyBorder="1"/>
    <xf numFmtId="0" fontId="0" fillId="0" borderId="22" xfId="0" applyBorder="1"/>
    <xf numFmtId="1" fontId="0" fillId="0" borderId="19" xfId="0" applyNumberFormat="1" applyBorder="1"/>
    <xf numFmtId="0" fontId="0" fillId="0" borderId="3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1" fontId="0" fillId="0" borderId="5" xfId="0" applyNumberFormat="1" applyBorder="1"/>
    <xf numFmtId="0" fontId="0" fillId="0" borderId="26" xfId="0" applyBorder="1"/>
    <xf numFmtId="1" fontId="0" fillId="0" borderId="7" xfId="0" applyNumberFormat="1" applyBorder="1"/>
    <xf numFmtId="0" fontId="0" fillId="0" borderId="27" xfId="0" applyBorder="1"/>
    <xf numFmtId="0" fontId="0" fillId="3" borderId="4" xfId="0" applyFill="1" applyBorder="1"/>
    <xf numFmtId="164" fontId="0" fillId="0" borderId="5" xfId="0" applyNumberFormat="1" applyBorder="1"/>
    <xf numFmtId="164" fontId="0" fillId="0" borderId="7" xfId="0" applyNumberFormat="1" applyBorder="1"/>
    <xf numFmtId="0" fontId="0" fillId="3" borderId="6" xfId="0" applyFill="1" applyBorder="1"/>
    <xf numFmtId="164" fontId="0" fillId="0" borderId="25" xfId="0" applyNumberFormat="1" applyBorder="1"/>
    <xf numFmtId="0" fontId="1" fillId="2" borderId="29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al" xfId="0" builtinId="0"/>
  </cellStyles>
  <dxfs count="158">
    <dxf>
      <numFmt numFmtId="0" formatCode="General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0.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theme="1"/>
        </top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numFmt numFmtId="1" formatCode="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numFmt numFmtId="0" formatCode="General"/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bgColor auto="1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none"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rgb="FF000000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rgb="FF000000"/>
        </top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47A216D-A7F3-4CCF-BA94-5E5FDD985A35}" name="Table394" displayName="Table394" ref="C2:N6" totalsRowShown="0" headerRowDxfId="157" headerRowBorderDxfId="156" tableBorderDxfId="155">
  <autoFilter ref="C2:N6" xr:uid="{5D27290E-8C8D-40AF-9768-4117A056F59F}"/>
  <sortState xmlns:xlrd2="http://schemas.microsoft.com/office/spreadsheetml/2017/richdata2" ref="C3:N4">
    <sortCondition descending="1" ref="M2:M4"/>
  </sortState>
  <tableColumns count="12">
    <tableColumn id="1" xr3:uid="{8E6F2E4C-40C1-43F9-A214-E28F0B0B085B}" name="Příjmení" dataDxfId="154"/>
    <tableColumn id="2" xr3:uid="{305D1921-EB56-4296-8878-6F6337E1A76A}" name="jméno" dataDxfId="153"/>
    <tableColumn id="3" xr3:uid="{912D253D-398C-416B-8541-EDB00C7C419A}" name="Oddíl" dataDxfId="152"/>
    <tableColumn id="4" xr3:uid="{300DA0E6-13C6-4E0B-8FB5-00753760A990}" name="rok narození" dataDxfId="151"/>
    <tableColumn id="5" xr3:uid="{59246B4D-3E04-4BDB-A469-F100E482A313}" name="Jezerné 18/1" dataDxfId="150"/>
    <tableColumn id="9" xr3:uid="{95C2A272-79A6-4540-A366-92EBE6F871D7}" name="Jezerné 19/1" dataDxfId="149"/>
    <tableColumn id="6" xr3:uid="{4CF83EFC-7E0E-4FCD-A95B-EE2A9977FA2E}" name="Klínovec 1/3" dataDxfId="148"/>
    <tableColumn id="11" xr3:uid="{74311734-BE68-41B0-92F2-BD6FE344A61E}" name="Klínovec 2/3" dataDxfId="147"/>
    <tableColumn id="12" xr3:uid="{791FBA72-6480-4B00-89F5-ABD0D3221635}" name="MČR" dataDxfId="146"/>
    <tableColumn id="10" xr3:uid="{F70F797E-BFF3-41D1-95A2-18653ABA827C}" name="Column4" dataDxfId="145"/>
    <tableColumn id="7" xr3:uid="{71D65CF5-7FBD-4581-95F4-6FF0A82AD685}" name="Total " dataDxfId="144">
      <calculatedColumnFormula>+SUM(Table394[[#This Row],[Jezerné 18/1]:[Column4]])</calculatedColumnFormula>
    </tableColumn>
    <tableColumn id="8" xr3:uid="{7993547C-B362-4A8E-81BA-876FB701AF69}" name="Koeficient" dataDxfId="143"/>
  </tableColumns>
  <tableStyleInfo name="TableStyleMedium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2E6420B-179E-4276-8DD6-99F3319C6D9D}" name="Table11" displayName="Table11" ref="A2:N9" totalsRowShown="0" headerRowDxfId="5" headerRowBorderDxfId="4">
  <autoFilter ref="A2:N9" xr:uid="{92E6420B-179E-4276-8DD6-99F3319C6D9D}"/>
  <sortState xmlns:xlrd2="http://schemas.microsoft.com/office/spreadsheetml/2017/richdata2" ref="A3:N9">
    <sortCondition descending="1" ref="M2:M9"/>
  </sortState>
  <tableColumns count="14">
    <tableColumn id="1" xr3:uid="{B842111B-76AD-4514-9C70-365B0B1C8691}" name="Pořadí ČP"/>
    <tableColumn id="15" xr3:uid="{A481B4EF-9ECD-4DC3-95C6-D3475913D9A9}" name="Kód závodníka"/>
    <tableColumn id="2" xr3:uid="{30AD42BB-5B54-46F1-AA71-D99208C0B315}" name="Příjmení" dataDxfId="3"/>
    <tableColumn id="3" xr3:uid="{E2300D6E-7512-4957-BF73-EFA70CE06153}" name="jméno"/>
    <tableColumn id="4" xr3:uid="{3A2D6888-7151-4FC1-8A21-88FDE2948253}" name="Oddíl"/>
    <tableColumn id="5" xr3:uid="{EF060DC1-B70C-4CBA-82B3-6AC09C2C5FE3}" name="rok narození"/>
    <tableColumn id="6" xr3:uid="{7A30310D-1EDB-4020-B07C-82371700847D}" name="Jezerné 17/1"/>
    <tableColumn id="8" xr3:uid="{5D465678-7FCE-400D-A437-EA41E6B2AB93}" name="Jezerné 18/1"/>
    <tableColumn id="7" xr3:uid="{4F05CEB4-94AA-4F32-9A15-7482E8A82127}" name="Jezerné 19/12"/>
    <tableColumn id="9" xr3:uid="{6B507837-3886-4D4D-94ED-7B4803A45DC4}" name="Klínovec 1/3"/>
    <tableColumn id="10" xr3:uid="{D8A853A6-40A4-417A-8D84-A63B24E6CCA0}" name="Klínovec 2/3"/>
    <tableColumn id="14" xr3:uid="{F177CC8F-8A21-40C2-AC05-FC7A349DE229}" name="MČR"/>
    <tableColumn id="12" xr3:uid="{221AF160-6A43-4883-BAD1-9C0A8AAABD70}" name="Total ">
      <calculatedColumnFormula>+SUM(G3:L3)</calculatedColumnFormula>
    </tableColumn>
    <tableColumn id="13" xr3:uid="{B47C4A56-8440-4397-AFAD-65A6981744FF}" name="Koeficient"/>
  </tableColumns>
  <tableStyleInfo name="TableStyleMedium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7972F41-092D-4942-A81C-3EDCFDE5E203}" name="Table10" displayName="Table10" ref="A2:N13" totalsRowShown="0" headerRowDxfId="2" headerRowBorderDxfId="1">
  <autoFilter ref="A2:N13" xr:uid="{C7972F41-092D-4942-A81C-3EDCFDE5E203}"/>
  <sortState xmlns:xlrd2="http://schemas.microsoft.com/office/spreadsheetml/2017/richdata2" ref="A3:N13">
    <sortCondition descending="1" ref="M2:M13"/>
  </sortState>
  <tableColumns count="14">
    <tableColumn id="1" xr3:uid="{ACDFE88C-CF1A-4D1C-AE6D-AEC1408C5A59}" name="Pořadí ČP"/>
    <tableColumn id="14" xr3:uid="{0F933E48-7A5A-4A4F-8EF3-47D32C0B591A}" name="Kód závodníka"/>
    <tableColumn id="2" xr3:uid="{6D56DD17-3C45-4259-AC3C-5505784E8D6E}" name="Příjmení"/>
    <tableColumn id="3" xr3:uid="{5DA944D6-97EE-4D4E-9DAD-DD3CE9BB7F13}" name="jméno"/>
    <tableColumn id="4" xr3:uid="{BD8BFBC4-8496-43E5-B37A-34C7FC0DBCD6}" name="Oddíl"/>
    <tableColumn id="5" xr3:uid="{338706B5-9110-4F58-857B-B1DE4080481D}" name="rok narození"/>
    <tableColumn id="6" xr3:uid="{16CA62C9-12BD-47F2-B0F0-9B9334162331}" name="Jezerné 18/1"/>
    <tableColumn id="7" xr3:uid="{A14CE32C-8005-48C5-9B8B-38405F6D3762}" name="Jezerné 19/1"/>
    <tableColumn id="8" xr3:uid="{17B3B06C-3D51-40B2-8BD8-CD8B83666FD0}" name="Klínovec 1/3"/>
    <tableColumn id="9" xr3:uid="{937E5198-A636-4EEC-BB7D-CCD4331D39FA}" name="Klínovec 2/3"/>
    <tableColumn id="13" xr3:uid="{752EB933-AD2E-46E7-AEA1-AE7565096670}" name="MČR"/>
    <tableColumn id="10" xr3:uid="{E8B0249F-65B1-44D5-8471-A892F73E953C}" name="Column4"/>
    <tableColumn id="11" xr3:uid="{C2C98C91-69CF-4ED9-8D71-30B9FA46581D}" name="Total ">
      <calculatedColumnFormula>+SUM(Table10[[#This Row],[Jezerné 18/1]:[Column4]])</calculatedColumnFormula>
    </tableColumn>
    <tableColumn id="12" xr3:uid="{0CE4C181-DB23-49E2-AE03-CA8CE2BFDB3E}" name="Koeficient" dataDxfId="0">
      <calculatedColumnFormula>+AVERAGE(G3,M3)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9DA4178-C42B-48FD-B5ED-D73073CD20E4}" name="Table39" displayName="Table39" ref="A2:N10" totalsRowShown="0" headerRowDxfId="142" dataDxfId="140" headerRowBorderDxfId="141" tableBorderDxfId="139">
  <autoFilter ref="A2:N10" xr:uid="{5D27290E-8C8D-40AF-9768-4117A056F59F}"/>
  <sortState xmlns:xlrd2="http://schemas.microsoft.com/office/spreadsheetml/2017/richdata2" ref="A3:N10">
    <sortCondition descending="1" ref="M2:M10"/>
  </sortState>
  <tableColumns count="14">
    <tableColumn id="13" xr3:uid="{6BE1C906-EEB7-4966-980F-CCCDF7AFCEDF}" name="Pořadí ČP" dataDxfId="138">
      <calculatedColumnFormula>1+A2</calculatedColumnFormula>
    </tableColumn>
    <tableColumn id="14" xr3:uid="{521428B7-A31C-45E2-A526-FBC0EE095718}" name="Kód závodníka" dataDxfId="137"/>
    <tableColumn id="1" xr3:uid="{CA666652-2612-4022-A3B0-444EBC678A19}" name="Příjmení" dataDxfId="136"/>
    <tableColumn id="2" xr3:uid="{FE691FC4-C629-4E47-9739-5721B7999143}" name="jméno" dataDxfId="135"/>
    <tableColumn id="3" xr3:uid="{D39FD220-6313-47A5-85E1-F6DE6E1BC12A}" name="Oddíl" dataDxfId="134"/>
    <tableColumn id="4" xr3:uid="{B4F0AB9E-4B40-491E-A00D-C1FBEE9DEB81}" name="rok narození" dataDxfId="133"/>
    <tableColumn id="5" xr3:uid="{03755DF9-5079-4166-9F91-314A07C30F4B}" name="Jezerné 18/1" dataDxfId="132"/>
    <tableColumn id="9" xr3:uid="{8C4231C0-AF23-43B1-A8CE-11992728D5BA}" name="Jezerné 19/1" dataDxfId="131"/>
    <tableColumn id="6" xr3:uid="{3ED0F9CE-D7F6-4AC6-9796-7E8A3A35707C}" name="Klínovec 1/3" dataDxfId="130"/>
    <tableColumn id="11" xr3:uid="{D6F1B3F0-513E-4149-8948-97DA9EA4BF38}" name="Klínovec 2/3" dataDxfId="129"/>
    <tableColumn id="12" xr3:uid="{C48BFC66-A655-4219-9E2A-C25C29B98393}" name="MČR" dataDxfId="128"/>
    <tableColumn id="10" xr3:uid="{B240306E-EEA8-4F86-BF4C-551BE8FD3DD6}" name="Column4" dataDxfId="127"/>
    <tableColumn id="7" xr3:uid="{6014C69C-1912-4CD0-9148-A8FB0E7C298D}" name="Total " dataDxfId="126">
      <calculatedColumnFormula>+SUM(Table39[[#This Row],[Jezerné 18/1]:[Column4]])</calculatedColumnFormula>
    </tableColumn>
    <tableColumn id="8" xr3:uid="{751DCB5F-F04F-4EC1-B293-C65F8FAB83DB}" name="Koeficient" dataDxfId="125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25306A-9038-4C24-9119-D43E7E878CA2}" name="Table1" displayName="Table1" ref="A2:N14" totalsRowShown="0" headerRowDxfId="124" dataDxfId="122" headerRowBorderDxfId="123">
  <autoFilter ref="A2:N14" xr:uid="{4925306A-9038-4C24-9119-D43E7E878CA2}"/>
  <sortState xmlns:xlrd2="http://schemas.microsoft.com/office/spreadsheetml/2017/richdata2" ref="A3:N14">
    <sortCondition descending="1" ref="M2:M14"/>
  </sortState>
  <tableColumns count="14">
    <tableColumn id="13" xr3:uid="{C3EEA228-2A37-4767-995C-6992102C8F5F}" name="Pořadí ČP" dataDxfId="121"/>
    <tableColumn id="14" xr3:uid="{2C0C1AC4-B400-422B-8638-2E8E53AFD7D1}" name="Kód závodníka" dataDxfId="120"/>
    <tableColumn id="1" xr3:uid="{AA8B93CA-5186-4166-A152-E916EBF19DF1}" name="Příjmení" dataDxfId="119"/>
    <tableColumn id="2" xr3:uid="{B043D51C-5D66-4E56-BDFD-2A946416169D}" name="jméno" dataDxfId="118"/>
    <tableColumn id="3" xr3:uid="{DCAA8D62-0FE3-4A68-950E-50556D980951}" name="Oddíl" dataDxfId="117"/>
    <tableColumn id="4" xr3:uid="{DFA5CC16-8426-41AB-89B2-4046944FFFEB}" name="rok narození" dataDxfId="116"/>
    <tableColumn id="5" xr3:uid="{329DB00F-BD30-42B7-A650-F0257CB50A7E}" name="Jezerné 18/1" dataDxfId="115"/>
    <tableColumn id="6" xr3:uid="{D6A3F0EC-DD13-4AF7-BC79-CEFC127C4075}" name="Jezerné 19/1" dataDxfId="114"/>
    <tableColumn id="9" xr3:uid="{17E125D0-0A8E-433F-BBDF-C19E5FA64206}" name="Klínovec 1/3" dataDxfId="113"/>
    <tableColumn id="11" xr3:uid="{E0B01881-86CE-4D31-969A-C245E0793D6A}" name="Klínovec 2/3" dataDxfId="112"/>
    <tableColumn id="12" xr3:uid="{06474FC0-7103-4657-859B-E925D492C57C}" name="MČR" dataDxfId="111"/>
    <tableColumn id="10" xr3:uid="{4503672B-67BD-4EE6-9B66-66214EFE36AC}" name="Column4" dataDxfId="110"/>
    <tableColumn id="7" xr3:uid="{C09FAB66-3648-4008-80D1-9A4B57FDC640}" name="Total " dataDxfId="109">
      <calculatedColumnFormula>+SUM(Table1[[#This Row],[Jezerné 18/1]:[Column4]])</calculatedColumnFormula>
    </tableColumn>
    <tableColumn id="8" xr3:uid="{5FE8BE64-726B-4D17-9916-003752FE9017}" name="Koeficient" dataDxfId="108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A215B7-9CC5-4070-924E-73A20E8B2D1D}" name="Table13" displayName="Table13" ref="A2:N11" totalsRowShown="0" headerRowDxfId="107" dataDxfId="105" headerRowBorderDxfId="106">
  <autoFilter ref="A2:N11" xr:uid="{33A215B7-9CC5-4070-924E-73A20E8B2D1D}"/>
  <sortState xmlns:xlrd2="http://schemas.microsoft.com/office/spreadsheetml/2017/richdata2" ref="A3:N11">
    <sortCondition descending="1" ref="M2:M11"/>
  </sortState>
  <tableColumns count="14">
    <tableColumn id="13" xr3:uid="{7B3E8B23-1348-4770-BC6F-8423144A2005}" name="Pořadí ČP" dataDxfId="104">
      <calculatedColumnFormula>1+A2</calculatedColumnFormula>
    </tableColumn>
    <tableColumn id="14" xr3:uid="{D6C1694E-4DCB-483E-9252-8E30988523A4}" name="Kód závodníka" dataDxfId="103"/>
    <tableColumn id="1" xr3:uid="{14B792BE-EACF-47F4-B7B0-7B0217A473F7}" name="Příjmení" dataDxfId="102"/>
    <tableColumn id="2" xr3:uid="{185BA2FC-AD1C-4CC8-95DD-8CA13C84E851}" name="jméno" dataDxfId="101"/>
    <tableColumn id="3" xr3:uid="{E67C4B9F-E2F7-4C95-903C-906D0637AC43}" name="Oddíl" dataDxfId="100"/>
    <tableColumn id="4" xr3:uid="{42AF2907-358C-4EE8-992D-8206C93888FB}" name="rok narození" dataDxfId="99"/>
    <tableColumn id="5" xr3:uid="{2A7C66DC-9B25-4DC9-8BEA-9D58A6F0ACC2}" name="Jezerné 18/1" dataDxfId="98"/>
    <tableColumn id="6" xr3:uid="{9D19C4C6-A0EE-4115-B12F-C791B3318170}" name="Jezerné 19/1" dataDxfId="97"/>
    <tableColumn id="11" xr3:uid="{E43CCAED-8F63-4190-A1A1-0C61F0E26AAD}" name="Klínovec 1/3" dataDxfId="96"/>
    <tableColumn id="9" xr3:uid="{894C8C26-62D5-4FD9-A2AA-069998310E7E}" name="Klínovec 2/3" dataDxfId="95"/>
    <tableColumn id="12" xr3:uid="{38D41855-65C5-4837-9AC3-3B1C0B338479}" name="MČR" dataDxfId="94"/>
    <tableColumn id="10" xr3:uid="{12D77450-091C-4D04-8D51-A301215A3827}" name="Column4" dataDxfId="93"/>
    <tableColumn id="7" xr3:uid="{0C98C854-2F0A-4801-AB23-F149CCC362A1}" name="Total " dataDxfId="92">
      <calculatedColumnFormula>+SUM(Table13[[#This Row],[Jezerné 18/1]:[Column4]])</calculatedColumnFormula>
    </tableColumn>
    <tableColumn id="8" xr3:uid="{02BB0E74-42B2-47DD-A1F8-8461108BE604}" name="Koeficient" dataDxfId="91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28CE4FB-1969-4EA7-8A20-48FA407F81ED}" name="Table5" displayName="Table5" ref="A2:N15" totalsRowShown="0" headerRowDxfId="90" dataDxfId="88" headerRowBorderDxfId="89" tableBorderDxfId="87">
  <autoFilter ref="A2:N15" xr:uid="{228CE4FB-1969-4EA7-8A20-48FA407F81ED}"/>
  <sortState xmlns:xlrd2="http://schemas.microsoft.com/office/spreadsheetml/2017/richdata2" ref="A3:N15">
    <sortCondition descending="1" ref="M2:M15"/>
  </sortState>
  <tableColumns count="14">
    <tableColumn id="13" xr3:uid="{3F427B86-3848-46D0-A06F-F7925C0BFB86}" name="Pořadí ČP" dataDxfId="86"/>
    <tableColumn id="14" xr3:uid="{9931FCCD-43DC-4B84-B394-AACB00CAD03F}" name="Kód závodníka" dataDxfId="85"/>
    <tableColumn id="1" xr3:uid="{91193F22-6004-4D74-A918-D91B6729E186}" name="Příjmení" dataDxfId="84"/>
    <tableColumn id="2" xr3:uid="{3BA9EFF9-26FD-4D4A-81E7-5332BD1F468C}" name="jméno" dataDxfId="83"/>
    <tableColumn id="3" xr3:uid="{95171578-4A8A-4AC9-95DE-2072BB193415}" name="Oddíl" dataDxfId="82"/>
    <tableColumn id="4" xr3:uid="{9F15918B-F375-4430-A1AB-D12930DABF5C}" name="rok narození" dataDxfId="81"/>
    <tableColumn id="5" xr3:uid="{4063A65E-D8DE-48BC-AAF8-C80600161C73}" name="Jezerné 18/1" dataDxfId="80"/>
    <tableColumn id="6" xr3:uid="{E511DD8F-3369-4977-9D91-3555AB2813DC}" name="Jezerné 19/1" dataDxfId="79"/>
    <tableColumn id="9" xr3:uid="{D1C44EF5-978C-4FBA-BEBB-7DD5020D76DA}" name="Klínovec 1/3" dataDxfId="78"/>
    <tableColumn id="11" xr3:uid="{21B63886-7793-43F6-8F09-D032DB6168DF}" name="Klínovec 2/3" dataDxfId="77"/>
    <tableColumn id="12" xr3:uid="{D4545936-C5F5-44F8-9409-43CED27D1983}" name="MČR" dataDxfId="76"/>
    <tableColumn id="10" xr3:uid="{CC7B83A9-8BA9-4B77-996B-47D744EF64A7}" name="Column4" dataDxfId="75"/>
    <tableColumn id="7" xr3:uid="{FB1E93E2-2C0F-4333-8E73-C755D32A253A}" name="Total " dataDxfId="74">
      <calculatedColumnFormula>+SUM(Table5[[#This Row],[Jezerné 18/1]:[Column4]])</calculatedColumnFormula>
    </tableColumn>
    <tableColumn id="8" xr3:uid="{0FD9434C-897C-482C-B2F8-38500D9E8D4B}" name="Koeficient" dataDxfId="73">
      <calculatedColumnFormula>+AVERAGE(Table5[[#This Row],[Jezerné 18/1]:[Jezerné 19/1]])</calculatedColumnFormula>
    </tableColumn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642F015-087A-4725-9AAC-4D83EC2C4FB6}" name="Table6" displayName="Table6" ref="A2:N16" totalsRowShown="0" headerRowDxfId="72" dataDxfId="70" headerRowBorderDxfId="71" tableBorderDxfId="69">
  <autoFilter ref="A2:N16" xr:uid="{C642F015-087A-4725-9AAC-4D83EC2C4FB6}"/>
  <sortState xmlns:xlrd2="http://schemas.microsoft.com/office/spreadsheetml/2017/richdata2" ref="A3:N16">
    <sortCondition descending="1" ref="M2:M16"/>
  </sortState>
  <tableColumns count="14">
    <tableColumn id="14" xr3:uid="{087AFDF7-C2A0-4DB4-B21D-67B2845B0E88}" name="Pořadí ČP" dataDxfId="68"/>
    <tableColumn id="15" xr3:uid="{B761DACC-D1B1-4DFC-96FB-D3FE54FB4A0A}" name="Kód závodníka" dataDxfId="67"/>
    <tableColumn id="1" xr3:uid="{9B45A816-33AC-4296-923D-40BA9A13524F}" name="Příjmení" dataDxfId="66"/>
    <tableColumn id="2" xr3:uid="{8D5F2A25-A134-4CA4-9345-22C374522B38}" name="jméno" dataDxfId="65"/>
    <tableColumn id="3" xr3:uid="{3C019EEA-F2D2-4A38-9DE6-087945955FAE}" name="Oddíl" dataDxfId="64"/>
    <tableColumn id="4" xr3:uid="{BD3FD3F4-EC1D-4609-9EFC-8CB400A0935E}" name="rok narození" dataDxfId="63"/>
    <tableColumn id="5" xr3:uid="{CA894055-C53E-4D1C-A69D-3283A45438ED}" name="Jezerné 18/1" dataDxfId="62"/>
    <tableColumn id="6" xr3:uid="{4FE12011-2237-4177-BEFC-AF5390B972F1}" name="Jezerné 19/1" dataDxfId="61"/>
    <tableColumn id="9" xr3:uid="{D9211CA6-27E8-4C23-9BFE-D71B6504AE9B}" name="Klínovec 1/3" dataDxfId="60"/>
    <tableColumn id="11" xr3:uid="{35D42517-5E57-425B-A89C-E544E607DD3C}" name="Klínovec 2/3" dataDxfId="59"/>
    <tableColumn id="12" xr3:uid="{688F4F06-C613-4ACD-BBFD-A36925DD11C5}" name="MČR" dataDxfId="58"/>
    <tableColumn id="10" xr3:uid="{0C6815B9-06C6-4353-986B-94AB361C437E}" name="Column4" dataDxfId="57"/>
    <tableColumn id="7" xr3:uid="{C083B4DA-E4B2-4B3C-9EAD-5053676A7F6B}" name="Total " dataDxfId="56">
      <calculatedColumnFormula>+SUM(Table6[[#This Row],[Jezerné 18/1]:[Column4]])</calculatedColumnFormula>
    </tableColumn>
    <tableColumn id="8" xr3:uid="{2544B177-1823-4E14-B7AC-CBE346220F8D}" name="Koeficient" dataDxfId="55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141036D-465B-4BEE-9A44-265F70280F28}" name="Table4" displayName="Table4" ref="C2:N18" totalsRowShown="0" headerRowDxfId="54" headerRowBorderDxfId="53" tableBorderDxfId="52">
  <autoFilter ref="C2:N18" xr:uid="{0141036D-465B-4BEE-9A44-265F70280F28}"/>
  <sortState xmlns:xlrd2="http://schemas.microsoft.com/office/spreadsheetml/2017/richdata2" ref="C3:N18">
    <sortCondition descending="1" ref="M2:M18"/>
  </sortState>
  <tableColumns count="12">
    <tableColumn id="1" xr3:uid="{9B3BBA71-F858-4BC5-8860-30F1B12558CA}" name="Příjmení" dataDxfId="51"/>
    <tableColumn id="2" xr3:uid="{CDAD5EFF-CCCC-4728-BEA5-43C40BCC6E6D}" name="jméno" dataDxfId="50"/>
    <tableColumn id="3" xr3:uid="{4FD24D95-D39A-42B1-BBF0-BDAF948BB6E7}" name="Oddíl" dataDxfId="49"/>
    <tableColumn id="4" xr3:uid="{A3761D79-0D2A-4359-98E4-7C5002E440BA}" name="rok narození" dataDxfId="48"/>
    <tableColumn id="5" xr3:uid="{6FF02F71-2412-46CB-BA18-61EE282EE7B4}" name="Jezerné 18/1" dataDxfId="47"/>
    <tableColumn id="6" xr3:uid="{D70D5B7E-6732-4460-A00D-D62C1531A0DA}" name="Jezerné 19/1" dataDxfId="46"/>
    <tableColumn id="9" xr3:uid="{57FDF4B7-C285-4260-B87A-19ED4104964D}" name="Klínovec 1/3" dataDxfId="45"/>
    <tableColumn id="11" xr3:uid="{D1F7EBA8-E1D4-4A4C-9078-11573C8FB7E9}" name="Klínovec 2/3" dataDxfId="44"/>
    <tableColumn id="12" xr3:uid="{B0A89AC9-1347-4903-8ADC-0C7B80916CF5}" name="MČR" dataDxfId="43"/>
    <tableColumn id="10" xr3:uid="{61222343-C453-4B36-91B1-8FED1454E67A}" name="Column4" dataDxfId="42"/>
    <tableColumn id="7" xr3:uid="{FC3F466B-45C8-48B9-9873-54962DA0F665}" name="Total " dataDxfId="41">
      <calculatedColumnFormula>+SUM(Table4[[#This Row],[Jezerné 18/1]:[Column4]])</calculatedColumnFormula>
    </tableColumn>
    <tableColumn id="8" xr3:uid="{A31B9585-C52E-4A42-BF1D-C752A80157CE}" name="Koeficient" dataDxfId="40">
      <calculatedColumnFormula>+AVERAGE(Table4[[#This Row],[Jezerné 18/1]:[Jezerné 19/1]])</calculatedColumnFormula>
    </tableColumn>
  </tableColumns>
  <tableStyleInfo name="TableStyleMedium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E5E82FE-69D9-4223-8607-21E3AF8EE57E}" name="Table7" displayName="Table7" ref="A2:N16" totalsRowShown="0" headerRowDxfId="39" headerRowBorderDxfId="38" tableBorderDxfId="37" totalsRowBorderDxfId="36">
  <autoFilter ref="A2:N16" xr:uid="{DE5E82FE-69D9-4223-8607-21E3AF8EE57E}"/>
  <sortState xmlns:xlrd2="http://schemas.microsoft.com/office/spreadsheetml/2017/richdata2" ref="A3:N16">
    <sortCondition descending="1" ref="M2:M16"/>
  </sortState>
  <tableColumns count="14">
    <tableColumn id="13" xr3:uid="{BA764AE1-4122-482B-8B2C-914F1888D3DA}" name="Pořadí ČP" dataDxfId="35"/>
    <tableColumn id="14" xr3:uid="{B892E1CC-D2A0-4A31-9F2B-15A2CF549902}" name="Kód závodníka" dataDxfId="34"/>
    <tableColumn id="1" xr3:uid="{6F39A4C9-A022-408E-9114-9D1E6683DDB0}" name="Příjmení" dataDxfId="33"/>
    <tableColumn id="2" xr3:uid="{89A5902C-0803-46A7-B016-59DFA551176E}" name="jméno" dataDxfId="32"/>
    <tableColumn id="3" xr3:uid="{9C63FC6C-98AF-4DA0-BDEE-5309B1F35D7C}" name="Oddíl" dataDxfId="31"/>
    <tableColumn id="4" xr3:uid="{CD97C8CF-1591-466F-91ED-3FB13053C5FC}" name="rok narození" dataDxfId="30"/>
    <tableColumn id="5" xr3:uid="{B22392C4-B0BB-4680-957A-CED9630718A2}" name="Jezerné 18/1" dataDxfId="29"/>
    <tableColumn id="6" xr3:uid="{FB644C62-9741-4DAB-AE78-9E20138F7C0C}" name="Jezerné 19/1" dataDxfId="28"/>
    <tableColumn id="9" xr3:uid="{53233855-BCB7-4CF2-8079-51B7BFF866DF}" name="Klínovec 1/3" dataDxfId="27"/>
    <tableColumn id="11" xr3:uid="{89FC903B-324C-4FEA-826C-17F4A5369707}" name="Klínovec 2/3" dataDxfId="26"/>
    <tableColumn id="12" xr3:uid="{D1699B66-5161-4DF6-96B7-8CE64214BCE7}" name="MČR" dataDxfId="25"/>
    <tableColumn id="10" xr3:uid="{97E5C1E6-38FE-4823-9037-63A5C2EB2A05}" name="Column4" dataDxfId="24"/>
    <tableColumn id="7" xr3:uid="{CD08C208-C54D-472E-9C10-D777557FBD60}" name="Total " dataDxfId="23">
      <calculatedColumnFormula>+SUM(Table7[[#This Row],[Jezerné 18/1]:[Column4]])</calculatedColumnFormula>
    </tableColumn>
    <tableColumn id="8" xr3:uid="{E9A76F36-1E67-4050-89A4-DC506721EDCB}" name="Koeficient" dataDxfId="22"/>
  </tableColumns>
  <tableStyleInfo name="TableStyleMedium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08FFBEF-204A-4966-801A-F0C29A57F7EC}" name="Table12" displayName="Table12" ref="A2:N12" totalsRowShown="0" headerRowDxfId="21" headerRowBorderDxfId="20">
  <autoFilter ref="A2:N12" xr:uid="{908FFBEF-204A-4966-801A-F0C29A57F7EC}"/>
  <sortState xmlns:xlrd2="http://schemas.microsoft.com/office/spreadsheetml/2017/richdata2" ref="A3:N12">
    <sortCondition descending="1" ref="M2:M12"/>
  </sortState>
  <tableColumns count="14">
    <tableColumn id="1" xr3:uid="{D8900C0F-3403-4BD5-9939-54A280E7EC8E}" name="Pořadí ČP" dataDxfId="19"/>
    <tableColumn id="15" xr3:uid="{943F7893-7B8E-45A7-84BA-24234BD5BC8D}" name="Kód závodníka" dataDxfId="18"/>
    <tableColumn id="2" xr3:uid="{4CC81A74-F665-437D-8BBF-DD18BEE4BD79}" name="Příjmení" dataDxfId="17"/>
    <tableColumn id="3" xr3:uid="{57293873-0E54-44CA-86AE-693A72E7A8DC}" name="jméno" dataDxfId="16"/>
    <tableColumn id="4" xr3:uid="{B1183152-9AA1-42AC-AFA7-664204E95486}" name="Oddíl" dataDxfId="15"/>
    <tableColumn id="5" xr3:uid="{2771DA5C-3992-4416-8CD4-554D2FEE61AB}" name="rok narození" dataDxfId="14"/>
    <tableColumn id="6" xr3:uid="{6190FB9E-2CF5-426A-853C-92DB95C48A31}" name="Jezerné 17/1" dataDxfId="13"/>
    <tableColumn id="8" xr3:uid="{C8D26CC1-21B9-45B6-85A8-01B68C699A88}" name="Jezerné 18/1" dataDxfId="12"/>
    <tableColumn id="7" xr3:uid="{2C24FEDC-4958-4DAC-BA01-1AC9D80A0E19}" name="Jezerné 19/12" dataDxfId="11"/>
    <tableColumn id="9" xr3:uid="{7EF38476-C546-4751-A72D-116738AEE2A6}" name="Klínovec 1/3" dataDxfId="10"/>
    <tableColumn id="10" xr3:uid="{D9F6A9B9-F73A-4FAA-9EF7-6C86A3C649B6}" name="Klínovec 2/3" dataDxfId="9"/>
    <tableColumn id="14" xr3:uid="{8DFCAA8E-A8FC-4711-ADF1-71A46D00F699}" name="MČR" dataDxfId="8"/>
    <tableColumn id="12" xr3:uid="{756F864E-A31D-4062-822F-52359F83BA4E}" name="Total " dataDxfId="7">
      <calculatedColumnFormula>+SUM(G3:L3)</calculatedColumnFormula>
    </tableColumn>
    <tableColumn id="13" xr3:uid="{ED64D8A2-45E1-4B14-953A-CD2C5EC92A8F}" name="Koeficient" dataDxfId="6">
      <calculatedColumnFormula>+AVERAGE(#REF!,G3)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32743-2835-4A58-ADD1-AE50CF9BB0E0}">
  <dimension ref="A1:N6"/>
  <sheetViews>
    <sheetView tabSelected="1" topLeftCell="A2" zoomScaleNormal="100" workbookViewId="0">
      <selection activeCell="G14" sqref="G14"/>
    </sheetView>
  </sheetViews>
  <sheetFormatPr defaultRowHeight="14.4" x14ac:dyDescent="0.3"/>
  <cols>
    <col min="1" max="1" width="6.77734375" customWidth="1"/>
    <col min="2" max="2" width="9.5546875" bestFit="1" customWidth="1"/>
    <col min="3" max="3" width="9.88671875" customWidth="1"/>
    <col min="5" max="5" width="26.33203125" customWidth="1"/>
    <col min="6" max="6" width="8.88671875" customWidth="1"/>
    <col min="7" max="7" width="11" customWidth="1"/>
    <col min="8" max="8" width="8.6640625" customWidth="1"/>
    <col min="9" max="9" width="8.44140625" customWidth="1"/>
    <col min="10" max="11" width="8.5546875" customWidth="1"/>
    <col min="12" max="12" width="9.109375" customWidth="1"/>
    <col min="14" max="14" width="10.109375" customWidth="1"/>
  </cols>
  <sheetData>
    <row r="1" spans="1:14" ht="15" thickBot="1" x14ac:dyDescent="0.35">
      <c r="A1" s="42" t="s">
        <v>126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ht="29.4" thickBot="1" x14ac:dyDescent="0.35">
      <c r="A2" s="10" t="s">
        <v>29</v>
      </c>
      <c r="B2" s="10" t="s">
        <v>124</v>
      </c>
      <c r="C2" s="10" t="s">
        <v>7</v>
      </c>
      <c r="D2" s="10" t="s">
        <v>8</v>
      </c>
      <c r="E2" s="10" t="s">
        <v>10</v>
      </c>
      <c r="F2" s="10" t="s">
        <v>9</v>
      </c>
      <c r="G2" s="10" t="s">
        <v>125</v>
      </c>
      <c r="H2" s="10" t="s">
        <v>46</v>
      </c>
      <c r="I2" s="10" t="s">
        <v>215</v>
      </c>
      <c r="J2" s="10" t="s">
        <v>224</v>
      </c>
      <c r="K2" s="10" t="s">
        <v>228</v>
      </c>
      <c r="L2" s="10" t="s">
        <v>118</v>
      </c>
      <c r="M2" s="10" t="s">
        <v>28</v>
      </c>
      <c r="N2" s="10" t="s">
        <v>30</v>
      </c>
    </row>
    <row r="3" spans="1:14" x14ac:dyDescent="0.3">
      <c r="A3" s="11">
        <v>1</v>
      </c>
      <c r="B3" s="35">
        <v>886974</v>
      </c>
      <c r="C3" s="3" t="s">
        <v>119</v>
      </c>
      <c r="D3" s="3" t="s">
        <v>120</v>
      </c>
      <c r="E3" s="3" t="s">
        <v>43</v>
      </c>
      <c r="F3" s="3">
        <v>2014</v>
      </c>
      <c r="G3" s="3">
        <v>50</v>
      </c>
      <c r="H3" s="3">
        <v>50</v>
      </c>
      <c r="I3" s="3">
        <v>50</v>
      </c>
      <c r="J3" s="3">
        <v>50</v>
      </c>
      <c r="K3" s="3">
        <v>100</v>
      </c>
      <c r="L3" s="3"/>
      <c r="M3" s="3">
        <f>+SUM(Table394[[#This Row],[Jezerné 18/1]:[Column4]])</f>
        <v>300</v>
      </c>
      <c r="N3" s="4">
        <v>50</v>
      </c>
    </row>
    <row r="4" spans="1:14" x14ac:dyDescent="0.3">
      <c r="A4" s="5">
        <f>1+A3</f>
        <v>2</v>
      </c>
      <c r="B4" s="2">
        <v>890500</v>
      </c>
      <c r="C4" s="2" t="s">
        <v>122</v>
      </c>
      <c r="D4" s="2" t="s">
        <v>123</v>
      </c>
      <c r="E4" s="2" t="s">
        <v>57</v>
      </c>
      <c r="F4" s="2">
        <v>2015</v>
      </c>
      <c r="G4" s="2">
        <v>40</v>
      </c>
      <c r="H4" s="2">
        <v>40</v>
      </c>
      <c r="I4" s="2"/>
      <c r="J4" s="2"/>
      <c r="K4" s="2"/>
      <c r="L4" s="2"/>
      <c r="M4" s="2">
        <f>+SUM(Table394[[#This Row],[Jezerné 18/1]:[Column4]])</f>
        <v>80</v>
      </c>
      <c r="N4" s="6">
        <v>40</v>
      </c>
    </row>
    <row r="5" spans="1:14" x14ac:dyDescent="0.3">
      <c r="A5" s="38">
        <v>3</v>
      </c>
      <c r="B5" s="8"/>
      <c r="C5" s="2" t="s">
        <v>22</v>
      </c>
      <c r="D5" s="2" t="s">
        <v>229</v>
      </c>
      <c r="E5" s="2"/>
      <c r="F5" s="2">
        <v>2015</v>
      </c>
      <c r="G5" s="2"/>
      <c r="H5" s="2"/>
      <c r="I5" s="2"/>
      <c r="J5" s="2"/>
      <c r="K5" s="2">
        <v>80</v>
      </c>
      <c r="L5" s="2"/>
      <c r="M5" s="2">
        <f>+SUM(Table394[[#This Row],[Jezerné 18/1]:[Column4]])</f>
        <v>80</v>
      </c>
      <c r="N5" s="6">
        <v>20</v>
      </c>
    </row>
    <row r="6" spans="1:14" ht="15" thickBot="1" x14ac:dyDescent="0.35">
      <c r="A6" s="28">
        <v>4</v>
      </c>
      <c r="B6" s="29"/>
      <c r="C6" s="29" t="s">
        <v>230</v>
      </c>
      <c r="D6" s="29" t="s">
        <v>231</v>
      </c>
      <c r="E6" s="29"/>
      <c r="F6" s="29">
        <v>2017</v>
      </c>
      <c r="G6" s="29"/>
      <c r="H6" s="29"/>
      <c r="I6" s="29"/>
      <c r="J6" s="29"/>
      <c r="K6" s="29">
        <v>60</v>
      </c>
      <c r="L6" s="29"/>
      <c r="M6" s="29">
        <f>+SUM(Table394[[#This Row],[Jezerné 18/1]:[Column4]])</f>
        <v>60</v>
      </c>
      <c r="N6" s="30">
        <v>15</v>
      </c>
    </row>
  </sheetData>
  <mergeCells count="1">
    <mergeCell ref="A1:N1"/>
  </mergeCells>
  <phoneticPr fontId="2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1C68A-65EA-46E7-8504-A012833BDC2D}">
  <dimension ref="A1:N9"/>
  <sheetViews>
    <sheetView zoomScaleNormal="100" workbookViewId="0">
      <selection activeCell="E17" sqref="E17"/>
    </sheetView>
  </sheetViews>
  <sheetFormatPr defaultRowHeight="14.4" x14ac:dyDescent="0.3"/>
  <cols>
    <col min="1" max="1" width="8" customWidth="1"/>
    <col min="2" max="2" width="12" bestFit="1" customWidth="1"/>
    <col min="3" max="3" width="9.88671875" customWidth="1"/>
    <col min="5" max="5" width="30.5546875" customWidth="1"/>
    <col min="6" max="6" width="8.77734375" customWidth="1"/>
    <col min="7" max="9" width="9.77734375" customWidth="1"/>
    <col min="10" max="10" width="10" customWidth="1"/>
    <col min="11" max="12" width="8.88671875" customWidth="1"/>
    <col min="13" max="13" width="6.6640625" customWidth="1"/>
    <col min="14" max="14" width="9.6640625" customWidth="1"/>
  </cols>
  <sheetData>
    <row r="1" spans="1:14" ht="15" thickBot="1" x14ac:dyDescent="0.35">
      <c r="A1" s="42" t="s">
        <v>103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ht="29.4" thickBot="1" x14ac:dyDescent="0.35">
      <c r="A2" s="9" t="s">
        <v>29</v>
      </c>
      <c r="B2" s="9" t="s">
        <v>124</v>
      </c>
      <c r="C2" s="9" t="s">
        <v>7</v>
      </c>
      <c r="D2" s="9" t="s">
        <v>8</v>
      </c>
      <c r="E2" s="9" t="s">
        <v>10</v>
      </c>
      <c r="F2" s="9" t="s">
        <v>9</v>
      </c>
      <c r="G2" s="16" t="s">
        <v>198</v>
      </c>
      <c r="H2" s="16" t="s">
        <v>125</v>
      </c>
      <c r="I2" s="16" t="s">
        <v>199</v>
      </c>
      <c r="J2" s="21" t="s">
        <v>215</v>
      </c>
      <c r="K2" s="21" t="s">
        <v>224</v>
      </c>
      <c r="L2" s="21" t="s">
        <v>228</v>
      </c>
      <c r="M2" s="9" t="s">
        <v>28</v>
      </c>
      <c r="N2" s="9" t="s">
        <v>30</v>
      </c>
    </row>
    <row r="3" spans="1:14" x14ac:dyDescent="0.3">
      <c r="A3">
        <v>1</v>
      </c>
      <c r="B3">
        <v>885447</v>
      </c>
      <c r="C3" s="1" t="s">
        <v>113</v>
      </c>
      <c r="D3" t="s">
        <v>109</v>
      </c>
      <c r="E3" t="s">
        <v>45</v>
      </c>
      <c r="F3">
        <v>2005</v>
      </c>
      <c r="G3">
        <v>50</v>
      </c>
      <c r="H3">
        <v>50</v>
      </c>
      <c r="I3">
        <v>50</v>
      </c>
      <c r="J3">
        <v>18</v>
      </c>
      <c r="K3">
        <v>40</v>
      </c>
      <c r="L3">
        <v>100</v>
      </c>
      <c r="M3">
        <f t="shared" ref="M3:M9" si="0">+SUM(G3:L3)</f>
        <v>308</v>
      </c>
      <c r="N3">
        <v>50</v>
      </c>
    </row>
    <row r="4" spans="1:14" x14ac:dyDescent="0.3">
      <c r="A4">
        <v>2</v>
      </c>
      <c r="B4">
        <v>886545</v>
      </c>
      <c r="C4" s="1" t="s">
        <v>20</v>
      </c>
      <c r="D4" t="s">
        <v>21</v>
      </c>
      <c r="E4" t="s">
        <v>36</v>
      </c>
      <c r="F4">
        <v>2008</v>
      </c>
      <c r="G4">
        <v>25</v>
      </c>
      <c r="H4">
        <v>40</v>
      </c>
      <c r="I4">
        <v>40</v>
      </c>
      <c r="J4">
        <v>50</v>
      </c>
      <c r="K4">
        <v>50</v>
      </c>
      <c r="L4">
        <v>80</v>
      </c>
      <c r="M4">
        <f t="shared" si="0"/>
        <v>285</v>
      </c>
      <c r="N4">
        <v>40</v>
      </c>
    </row>
    <row r="5" spans="1:14" x14ac:dyDescent="0.3">
      <c r="A5">
        <v>3</v>
      </c>
      <c r="B5">
        <v>889385</v>
      </c>
      <c r="C5" s="1" t="s">
        <v>22</v>
      </c>
      <c r="D5" t="s">
        <v>47</v>
      </c>
      <c r="E5" t="s">
        <v>44</v>
      </c>
      <c r="F5">
        <v>2007</v>
      </c>
      <c r="G5">
        <v>40</v>
      </c>
      <c r="H5">
        <v>25</v>
      </c>
      <c r="I5">
        <v>30</v>
      </c>
      <c r="J5">
        <v>30</v>
      </c>
      <c r="K5">
        <v>25</v>
      </c>
      <c r="L5">
        <v>40</v>
      </c>
      <c r="M5">
        <f t="shared" si="0"/>
        <v>190</v>
      </c>
      <c r="N5">
        <v>35</v>
      </c>
    </row>
    <row r="6" spans="1:14" x14ac:dyDescent="0.3">
      <c r="A6">
        <v>4</v>
      </c>
      <c r="B6">
        <v>886825</v>
      </c>
      <c r="C6" s="1" t="s">
        <v>23</v>
      </c>
      <c r="D6" t="s">
        <v>24</v>
      </c>
      <c r="E6" t="s">
        <v>45</v>
      </c>
      <c r="F6">
        <v>2008</v>
      </c>
      <c r="G6">
        <v>30</v>
      </c>
      <c r="H6">
        <v>30</v>
      </c>
      <c r="I6">
        <v>0</v>
      </c>
      <c r="J6">
        <v>20</v>
      </c>
      <c r="K6">
        <v>18</v>
      </c>
      <c r="L6">
        <v>36</v>
      </c>
      <c r="M6">
        <f t="shared" si="0"/>
        <v>134</v>
      </c>
      <c r="N6">
        <v>30</v>
      </c>
    </row>
    <row r="7" spans="1:14" x14ac:dyDescent="0.3">
      <c r="A7">
        <v>5</v>
      </c>
      <c r="C7" s="1" t="s">
        <v>234</v>
      </c>
      <c r="D7" t="s">
        <v>235</v>
      </c>
      <c r="J7">
        <v>40</v>
      </c>
      <c r="K7">
        <v>20</v>
      </c>
      <c r="L7">
        <v>60</v>
      </c>
      <c r="M7">
        <f t="shared" si="0"/>
        <v>120</v>
      </c>
      <c r="N7">
        <v>30</v>
      </c>
    </row>
    <row r="8" spans="1:14" x14ac:dyDescent="0.3">
      <c r="A8">
        <v>6</v>
      </c>
      <c r="C8" s="1" t="s">
        <v>234</v>
      </c>
      <c r="D8" t="s">
        <v>12</v>
      </c>
      <c r="J8">
        <v>25</v>
      </c>
      <c r="K8">
        <v>30</v>
      </c>
      <c r="L8">
        <v>50</v>
      </c>
      <c r="M8">
        <f t="shared" si="0"/>
        <v>105</v>
      </c>
      <c r="N8">
        <v>27.5</v>
      </c>
    </row>
    <row r="9" spans="1:14" x14ac:dyDescent="0.3">
      <c r="A9">
        <v>7</v>
      </c>
      <c r="B9">
        <v>889238</v>
      </c>
      <c r="C9" s="1" t="s">
        <v>37</v>
      </c>
      <c r="D9" t="s">
        <v>38</v>
      </c>
      <c r="E9" t="s">
        <v>64</v>
      </c>
      <c r="F9">
        <v>2008</v>
      </c>
      <c r="G9">
        <v>20</v>
      </c>
      <c r="H9">
        <v>0</v>
      </c>
      <c r="I9">
        <v>0</v>
      </c>
      <c r="J9">
        <v>0</v>
      </c>
      <c r="K9">
        <v>0</v>
      </c>
      <c r="L9">
        <v>0</v>
      </c>
      <c r="M9">
        <f t="shared" si="0"/>
        <v>20</v>
      </c>
      <c r="N9">
        <v>10</v>
      </c>
    </row>
  </sheetData>
  <mergeCells count="1">
    <mergeCell ref="A1:N1"/>
  </mergeCells>
  <phoneticPr fontId="2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80C2-2F00-4F83-887A-D365E421FA55}">
  <dimension ref="A1:N13"/>
  <sheetViews>
    <sheetView zoomScaleNormal="100" workbookViewId="0">
      <selection activeCell="E20" sqref="E20"/>
    </sheetView>
  </sheetViews>
  <sheetFormatPr defaultRowHeight="14.4" x14ac:dyDescent="0.3"/>
  <cols>
    <col min="1" max="2" width="11" customWidth="1"/>
    <col min="3" max="3" width="9.88671875" customWidth="1"/>
    <col min="5" max="5" width="26.77734375" bestFit="1" customWidth="1"/>
    <col min="6" max="6" width="8.88671875" customWidth="1"/>
    <col min="7" max="7" width="8.77734375" customWidth="1"/>
    <col min="8" max="8" width="9" customWidth="1"/>
    <col min="9" max="9" width="9.44140625" customWidth="1"/>
    <col min="10" max="11" width="9.21875" customWidth="1"/>
    <col min="13" max="13" width="9.6640625" customWidth="1"/>
    <col min="14" max="14" width="9.77734375" customWidth="1"/>
  </cols>
  <sheetData>
    <row r="1" spans="1:14" ht="15" thickBot="1" x14ac:dyDescent="0.35">
      <c r="A1" s="42" t="s">
        <v>104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ht="29.4" thickBot="1" x14ac:dyDescent="0.35">
      <c r="A2" s="9" t="s">
        <v>29</v>
      </c>
      <c r="B2" s="9" t="s">
        <v>124</v>
      </c>
      <c r="C2" s="9" t="s">
        <v>7</v>
      </c>
      <c r="D2" s="9" t="s">
        <v>8</v>
      </c>
      <c r="E2" s="9" t="s">
        <v>10</v>
      </c>
      <c r="F2" s="9" t="s">
        <v>9</v>
      </c>
      <c r="G2" s="9" t="s">
        <v>125</v>
      </c>
      <c r="H2" s="9" t="s">
        <v>46</v>
      </c>
      <c r="I2" s="21" t="s">
        <v>215</v>
      </c>
      <c r="J2" s="21" t="s">
        <v>224</v>
      </c>
      <c r="K2" s="21" t="s">
        <v>228</v>
      </c>
      <c r="L2" s="12" t="s">
        <v>118</v>
      </c>
      <c r="M2" s="9" t="s">
        <v>28</v>
      </c>
      <c r="N2" s="9" t="s">
        <v>30</v>
      </c>
    </row>
    <row r="3" spans="1:14" x14ac:dyDescent="0.3">
      <c r="A3">
        <v>1</v>
      </c>
      <c r="B3">
        <v>776400</v>
      </c>
      <c r="C3" t="s">
        <v>48</v>
      </c>
      <c r="D3" t="s">
        <v>41</v>
      </c>
      <c r="E3" s="7" t="s">
        <v>42</v>
      </c>
      <c r="F3">
        <v>2002</v>
      </c>
      <c r="G3">
        <v>40</v>
      </c>
      <c r="H3">
        <v>50</v>
      </c>
      <c r="I3">
        <v>40</v>
      </c>
      <c r="J3">
        <v>50</v>
      </c>
      <c r="K3">
        <v>60</v>
      </c>
      <c r="L3">
        <v>0</v>
      </c>
      <c r="M3">
        <f>+SUM(Table10[[#This Row],[Jezerné 18/1]:[Column4]])</f>
        <v>240</v>
      </c>
      <c r="N3">
        <v>45</v>
      </c>
    </row>
    <row r="4" spans="1:14" x14ac:dyDescent="0.3">
      <c r="A4">
        <v>2</v>
      </c>
      <c r="B4">
        <v>776005</v>
      </c>
      <c r="C4" t="s">
        <v>60</v>
      </c>
      <c r="D4" t="s">
        <v>61</v>
      </c>
      <c r="E4" t="s">
        <v>204</v>
      </c>
      <c r="F4">
        <v>2002</v>
      </c>
      <c r="G4">
        <v>50</v>
      </c>
      <c r="H4">
        <v>40</v>
      </c>
      <c r="I4">
        <v>20</v>
      </c>
      <c r="J4">
        <v>40</v>
      </c>
      <c r="K4">
        <v>0</v>
      </c>
      <c r="L4">
        <v>0</v>
      </c>
      <c r="M4">
        <f>+SUM(Table10[[#This Row],[Jezerné 18/1]:[Column4]])</f>
        <v>150</v>
      </c>
      <c r="N4">
        <v>45</v>
      </c>
    </row>
    <row r="5" spans="1:14" x14ac:dyDescent="0.3">
      <c r="A5">
        <v>3</v>
      </c>
      <c r="C5" t="s">
        <v>236</v>
      </c>
      <c r="D5" t="s">
        <v>19</v>
      </c>
      <c r="F5">
        <v>1993</v>
      </c>
      <c r="G5">
        <v>0</v>
      </c>
      <c r="H5">
        <v>0</v>
      </c>
      <c r="I5">
        <v>50</v>
      </c>
      <c r="J5">
        <v>0</v>
      </c>
      <c r="K5">
        <v>80</v>
      </c>
      <c r="M5">
        <f>+SUM(Table10[[#This Row],[Jezerné 18/1]:[Column4]])</f>
        <v>130</v>
      </c>
      <c r="N5">
        <f>+AVERAGE(G5,M5)</f>
        <v>65</v>
      </c>
    </row>
    <row r="6" spans="1:14" x14ac:dyDescent="0.3">
      <c r="A6">
        <v>4</v>
      </c>
      <c r="C6" t="s">
        <v>244</v>
      </c>
      <c r="D6" t="s">
        <v>111</v>
      </c>
      <c r="F6">
        <v>1994</v>
      </c>
      <c r="G6">
        <v>0</v>
      </c>
      <c r="H6">
        <v>0</v>
      </c>
      <c r="I6">
        <v>0</v>
      </c>
      <c r="J6">
        <v>0</v>
      </c>
      <c r="K6">
        <v>100</v>
      </c>
      <c r="M6">
        <f>+SUM(Table10[[#This Row],[Jezerné 18/1]:[Column4]])</f>
        <v>100</v>
      </c>
      <c r="N6">
        <f>+AVERAGE(G6,M6)</f>
        <v>50</v>
      </c>
    </row>
    <row r="7" spans="1:14" x14ac:dyDescent="0.3">
      <c r="A7">
        <v>5</v>
      </c>
      <c r="B7">
        <v>151419</v>
      </c>
      <c r="C7" t="s">
        <v>114</v>
      </c>
      <c r="D7" t="s">
        <v>5</v>
      </c>
      <c r="E7" t="s">
        <v>115</v>
      </c>
      <c r="F7">
        <v>2002</v>
      </c>
      <c r="G7">
        <v>30</v>
      </c>
      <c r="H7">
        <v>30</v>
      </c>
      <c r="I7">
        <v>30</v>
      </c>
      <c r="J7">
        <v>0</v>
      </c>
      <c r="K7">
        <v>0</v>
      </c>
      <c r="L7">
        <v>0</v>
      </c>
      <c r="M7">
        <f>+SUM(Table10[[#This Row],[Jezerné 18/1]:[Column4]])</f>
        <v>90</v>
      </c>
      <c r="N7">
        <v>30</v>
      </c>
    </row>
    <row r="8" spans="1:14" x14ac:dyDescent="0.3">
      <c r="A8">
        <v>6</v>
      </c>
      <c r="B8">
        <v>777531</v>
      </c>
      <c r="C8" t="s">
        <v>202</v>
      </c>
      <c r="D8" t="s">
        <v>16</v>
      </c>
      <c r="E8" t="s">
        <v>206</v>
      </c>
      <c r="F8">
        <v>2002</v>
      </c>
      <c r="G8">
        <v>25</v>
      </c>
      <c r="H8">
        <v>25</v>
      </c>
      <c r="I8">
        <v>18</v>
      </c>
      <c r="J8">
        <v>20</v>
      </c>
      <c r="K8">
        <v>0</v>
      </c>
      <c r="L8">
        <v>0</v>
      </c>
      <c r="M8">
        <f>+SUM(Table10[[#This Row],[Jezerné 18/1]:[Column4]])</f>
        <v>88</v>
      </c>
      <c r="N8">
        <v>25</v>
      </c>
    </row>
    <row r="9" spans="1:14" x14ac:dyDescent="0.3">
      <c r="A9">
        <v>7</v>
      </c>
      <c r="C9" t="s">
        <v>242</v>
      </c>
      <c r="D9" t="s">
        <v>62</v>
      </c>
      <c r="F9">
        <v>1984</v>
      </c>
      <c r="G9">
        <v>0</v>
      </c>
      <c r="H9">
        <v>0</v>
      </c>
      <c r="I9">
        <v>0</v>
      </c>
      <c r="J9">
        <v>30</v>
      </c>
      <c r="K9">
        <v>40</v>
      </c>
      <c r="M9">
        <f>+SUM(Table10[[#This Row],[Jezerné 18/1]:[Column4]])</f>
        <v>70</v>
      </c>
      <c r="N9">
        <f>+AVERAGE(G9,M9)</f>
        <v>35</v>
      </c>
    </row>
    <row r="10" spans="1:14" x14ac:dyDescent="0.3">
      <c r="A10">
        <v>8</v>
      </c>
      <c r="C10" t="s">
        <v>237</v>
      </c>
      <c r="D10" t="s">
        <v>72</v>
      </c>
      <c r="F10">
        <v>2002</v>
      </c>
      <c r="G10">
        <v>0</v>
      </c>
      <c r="H10">
        <v>0</v>
      </c>
      <c r="I10">
        <v>25</v>
      </c>
      <c r="J10">
        <v>25</v>
      </c>
      <c r="K10">
        <v>0</v>
      </c>
      <c r="M10">
        <f>+SUM(Table10[[#This Row],[Jezerné 18/1]:[Column4]])</f>
        <v>50</v>
      </c>
      <c r="N10">
        <f>+AVERAGE(G10,M10)</f>
        <v>25</v>
      </c>
    </row>
    <row r="11" spans="1:14" x14ac:dyDescent="0.3">
      <c r="A11">
        <v>9</v>
      </c>
      <c r="C11" t="s">
        <v>245</v>
      </c>
      <c r="D11" t="s">
        <v>11</v>
      </c>
      <c r="F11">
        <v>2003</v>
      </c>
      <c r="G11">
        <v>0</v>
      </c>
      <c r="H11">
        <v>0</v>
      </c>
      <c r="I11">
        <v>0</v>
      </c>
      <c r="J11">
        <v>0</v>
      </c>
      <c r="K11">
        <v>50</v>
      </c>
      <c r="M11">
        <f>+SUM(Table10[[#This Row],[Jezerné 18/1]:[Column4]])</f>
        <v>50</v>
      </c>
      <c r="N11">
        <f>+AVERAGE(G11,M11)</f>
        <v>25</v>
      </c>
    </row>
    <row r="12" spans="1:14" x14ac:dyDescent="0.3">
      <c r="A12">
        <v>10</v>
      </c>
      <c r="B12">
        <v>777596</v>
      </c>
      <c r="C12" t="s">
        <v>203</v>
      </c>
      <c r="D12" t="s">
        <v>11</v>
      </c>
      <c r="E12" t="s">
        <v>42</v>
      </c>
      <c r="F12">
        <v>1992</v>
      </c>
      <c r="G12">
        <v>20</v>
      </c>
      <c r="H12">
        <v>20</v>
      </c>
      <c r="I12">
        <v>0</v>
      </c>
      <c r="J12">
        <v>0</v>
      </c>
      <c r="K12">
        <v>0</v>
      </c>
      <c r="L12">
        <v>0</v>
      </c>
      <c r="M12">
        <f>+SUM(Table10[[#This Row],[Jezerné 18/1]:[Column4]])</f>
        <v>40</v>
      </c>
      <c r="N12">
        <v>20</v>
      </c>
    </row>
    <row r="13" spans="1:14" x14ac:dyDescent="0.3">
      <c r="A13">
        <v>11</v>
      </c>
      <c r="C13" t="s">
        <v>241</v>
      </c>
      <c r="D13" t="s">
        <v>240</v>
      </c>
      <c r="F13">
        <v>1998</v>
      </c>
      <c r="G13">
        <v>0</v>
      </c>
      <c r="H13">
        <v>0</v>
      </c>
      <c r="I13">
        <v>18</v>
      </c>
      <c r="J13">
        <v>18</v>
      </c>
      <c r="K13">
        <v>0</v>
      </c>
      <c r="M13">
        <f>+SUM(Table10[[#This Row],[Jezerné 18/1]:[Column4]])</f>
        <v>36</v>
      </c>
      <c r="N13">
        <f>+AVERAGE(G13,M13)</f>
        <v>18</v>
      </c>
    </row>
  </sheetData>
  <mergeCells count="1">
    <mergeCell ref="A1:N1"/>
  </mergeCells>
  <phoneticPr fontId="2" type="noConversion"/>
  <pageMargins left="0.7" right="0.7" top="0.75" bottom="0.75" header="0.3" footer="0.3"/>
  <pageSetup paperSize="9" orientation="landscape" horizontalDpi="360" verticalDpi="36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5FBAE-9503-407C-9AF9-0A973A105DB3}">
  <dimension ref="A1:A21"/>
  <sheetViews>
    <sheetView workbookViewId="0">
      <selection activeCell="B8" sqref="B8"/>
    </sheetView>
  </sheetViews>
  <sheetFormatPr defaultRowHeight="14.4" x14ac:dyDescent="0.3"/>
  <sheetData>
    <row r="1" spans="1:1" x14ac:dyDescent="0.3">
      <c r="A1" t="s">
        <v>27</v>
      </c>
    </row>
    <row r="2" spans="1:1" x14ac:dyDescent="0.3">
      <c r="A2">
        <v>50</v>
      </c>
    </row>
    <row r="3" spans="1:1" x14ac:dyDescent="0.3">
      <c r="A3">
        <v>40</v>
      </c>
    </row>
    <row r="4" spans="1:1" x14ac:dyDescent="0.3">
      <c r="A4">
        <v>30</v>
      </c>
    </row>
    <row r="5" spans="1:1" x14ac:dyDescent="0.3">
      <c r="A5">
        <v>25</v>
      </c>
    </row>
    <row r="6" spans="1:1" x14ac:dyDescent="0.3">
      <c r="A6">
        <v>20</v>
      </c>
    </row>
    <row r="7" spans="1:1" x14ac:dyDescent="0.3">
      <c r="A7">
        <v>18</v>
      </c>
    </row>
    <row r="8" spans="1:1" x14ac:dyDescent="0.3">
      <c r="A8">
        <v>16</v>
      </c>
    </row>
    <row r="9" spans="1:1" x14ac:dyDescent="0.3">
      <c r="A9">
        <v>14</v>
      </c>
    </row>
    <row r="10" spans="1:1" x14ac:dyDescent="0.3">
      <c r="A10">
        <v>12</v>
      </c>
    </row>
    <row r="11" spans="1:1" x14ac:dyDescent="0.3">
      <c r="A11">
        <v>11</v>
      </c>
    </row>
    <row r="12" spans="1:1" x14ac:dyDescent="0.3">
      <c r="A12">
        <v>10</v>
      </c>
    </row>
    <row r="13" spans="1:1" x14ac:dyDescent="0.3">
      <c r="A13">
        <v>9</v>
      </c>
    </row>
    <row r="14" spans="1:1" x14ac:dyDescent="0.3">
      <c r="A14">
        <v>8</v>
      </c>
    </row>
    <row r="15" spans="1:1" x14ac:dyDescent="0.3">
      <c r="A15">
        <v>7</v>
      </c>
    </row>
    <row r="16" spans="1:1" x14ac:dyDescent="0.3">
      <c r="A16">
        <v>6</v>
      </c>
    </row>
    <row r="17" spans="1:1" ht="15" customHeight="1" x14ac:dyDescent="0.3">
      <c r="A17">
        <v>5</v>
      </c>
    </row>
    <row r="18" spans="1:1" x14ac:dyDescent="0.3">
      <c r="A18">
        <v>4</v>
      </c>
    </row>
    <row r="19" spans="1:1" x14ac:dyDescent="0.3">
      <c r="A19">
        <v>3</v>
      </c>
    </row>
    <row r="20" spans="1:1" x14ac:dyDescent="0.3">
      <c r="A20">
        <v>2</v>
      </c>
    </row>
    <row r="21" spans="1:1" x14ac:dyDescent="0.3">
      <c r="A21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9CC9C-4186-4960-9C40-226885B6BC00}">
  <dimension ref="A1:N10"/>
  <sheetViews>
    <sheetView zoomScaleNormal="100" workbookViewId="0">
      <selection activeCell="G15" sqref="G15"/>
    </sheetView>
  </sheetViews>
  <sheetFormatPr defaultRowHeight="14.4" x14ac:dyDescent="0.3"/>
  <cols>
    <col min="1" max="1" width="6.21875" customWidth="1"/>
    <col min="2" max="2" width="9.77734375" customWidth="1"/>
    <col min="3" max="3" width="9.88671875" customWidth="1"/>
    <col min="4" max="4" width="14.77734375" bestFit="1" customWidth="1"/>
    <col min="5" max="5" width="30.44140625" customWidth="1"/>
    <col min="6" max="6" width="10.21875" customWidth="1"/>
    <col min="7" max="8" width="8.21875" customWidth="1"/>
    <col min="9" max="9" width="8.77734375" customWidth="1"/>
    <col min="10" max="11" width="7.88671875" customWidth="1"/>
    <col min="12" max="12" width="7.44140625" customWidth="1"/>
  </cols>
  <sheetData>
    <row r="1" spans="1:14" ht="15" thickBot="1" x14ac:dyDescent="0.35">
      <c r="A1" s="42" t="s">
        <v>131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ht="29.4" thickBot="1" x14ac:dyDescent="0.35">
      <c r="A2" s="19" t="s">
        <v>29</v>
      </c>
      <c r="B2" s="19" t="s">
        <v>124</v>
      </c>
      <c r="C2" s="18" t="s">
        <v>7</v>
      </c>
      <c r="D2" s="18" t="s">
        <v>8</v>
      </c>
      <c r="E2" s="18" t="s">
        <v>10</v>
      </c>
      <c r="F2" s="18" t="s">
        <v>9</v>
      </c>
      <c r="G2" s="19" t="s">
        <v>125</v>
      </c>
      <c r="H2" s="19" t="s">
        <v>46</v>
      </c>
      <c r="I2" s="19" t="s">
        <v>215</v>
      </c>
      <c r="J2" s="19" t="s">
        <v>224</v>
      </c>
      <c r="K2" s="19" t="s">
        <v>228</v>
      </c>
      <c r="L2" s="19" t="s">
        <v>118</v>
      </c>
      <c r="M2" s="18" t="s">
        <v>28</v>
      </c>
      <c r="N2" s="20" t="s">
        <v>30</v>
      </c>
    </row>
    <row r="3" spans="1:14" x14ac:dyDescent="0.3">
      <c r="A3" s="27">
        <v>1</v>
      </c>
      <c r="B3" s="3">
        <v>773576</v>
      </c>
      <c r="C3" s="3" t="s">
        <v>90</v>
      </c>
      <c r="D3" s="3" t="s">
        <v>91</v>
      </c>
      <c r="E3" s="3" t="s">
        <v>94</v>
      </c>
      <c r="F3" s="3" t="s">
        <v>128</v>
      </c>
      <c r="G3" s="3">
        <v>25</v>
      </c>
      <c r="H3" s="3">
        <v>40</v>
      </c>
      <c r="I3" s="3">
        <v>50</v>
      </c>
      <c r="J3" s="3">
        <v>40</v>
      </c>
      <c r="K3" s="3">
        <v>50</v>
      </c>
      <c r="L3" s="3">
        <v>0</v>
      </c>
      <c r="M3" s="3">
        <f>+SUM(Table39[[#This Row],[Jezerné 18/1]:[Column4]])</f>
        <v>205</v>
      </c>
      <c r="N3" s="4">
        <v>45</v>
      </c>
    </row>
    <row r="4" spans="1:14" x14ac:dyDescent="0.3">
      <c r="A4" s="5">
        <v>2</v>
      </c>
      <c r="B4" s="2">
        <v>776933</v>
      </c>
      <c r="C4" s="2" t="s">
        <v>4</v>
      </c>
      <c r="D4" s="2" t="s">
        <v>39</v>
      </c>
      <c r="E4" s="2" t="s">
        <v>132</v>
      </c>
      <c r="F4" s="2" t="s">
        <v>127</v>
      </c>
      <c r="G4" s="2">
        <v>40</v>
      </c>
      <c r="H4" s="2">
        <v>50</v>
      </c>
      <c r="I4" s="2">
        <v>0</v>
      </c>
      <c r="J4" s="2">
        <v>30</v>
      </c>
      <c r="K4" s="2">
        <v>80</v>
      </c>
      <c r="L4" s="2">
        <v>0</v>
      </c>
      <c r="M4" s="2">
        <f>+SUM(Table39[[#This Row],[Jezerné 18/1]:[Column4]])</f>
        <v>200</v>
      </c>
      <c r="N4" s="6">
        <v>45</v>
      </c>
    </row>
    <row r="5" spans="1:14" x14ac:dyDescent="0.3">
      <c r="A5" s="5">
        <v>3</v>
      </c>
      <c r="B5" s="2"/>
      <c r="C5" s="2" t="s">
        <v>216</v>
      </c>
      <c r="D5" s="2" t="s">
        <v>52</v>
      </c>
      <c r="E5" s="2"/>
      <c r="F5" s="2">
        <v>2015</v>
      </c>
      <c r="G5" s="2">
        <v>0</v>
      </c>
      <c r="H5" s="2">
        <v>0</v>
      </c>
      <c r="I5" s="2">
        <v>40</v>
      </c>
      <c r="J5" s="2">
        <v>50</v>
      </c>
      <c r="K5" s="2">
        <v>100</v>
      </c>
      <c r="L5" s="2"/>
      <c r="M5" s="2">
        <f>+SUM(Table39[[#This Row],[Jezerné 18/1]:[Column4]])</f>
        <v>190</v>
      </c>
      <c r="N5" s="6">
        <v>50</v>
      </c>
    </row>
    <row r="6" spans="1:14" x14ac:dyDescent="0.3">
      <c r="A6" s="5">
        <v>4</v>
      </c>
      <c r="B6" s="2">
        <v>776958</v>
      </c>
      <c r="C6" s="2" t="s">
        <v>92</v>
      </c>
      <c r="D6" s="2" t="s">
        <v>93</v>
      </c>
      <c r="E6" s="2" t="s">
        <v>43</v>
      </c>
      <c r="F6" s="2" t="s">
        <v>121</v>
      </c>
      <c r="G6" s="2">
        <v>50</v>
      </c>
      <c r="H6" s="2">
        <v>25</v>
      </c>
      <c r="I6" s="2">
        <v>25</v>
      </c>
      <c r="J6" s="2">
        <v>20</v>
      </c>
      <c r="K6" s="2">
        <v>60</v>
      </c>
      <c r="L6" s="2">
        <v>0</v>
      </c>
      <c r="M6" s="2">
        <f>+SUM(Table39[[#This Row],[Jezerné 18/1]:[Column4]])</f>
        <v>180</v>
      </c>
      <c r="N6" s="6">
        <f>75/2</f>
        <v>37.5</v>
      </c>
    </row>
    <row r="7" spans="1:14" x14ac:dyDescent="0.3">
      <c r="A7" s="5">
        <v>5</v>
      </c>
      <c r="B7" s="2">
        <v>773220</v>
      </c>
      <c r="C7" s="2" t="s">
        <v>71</v>
      </c>
      <c r="D7" s="2" t="s">
        <v>89</v>
      </c>
      <c r="E7" s="2" t="s">
        <v>75</v>
      </c>
      <c r="F7" s="2" t="s">
        <v>121</v>
      </c>
      <c r="G7" s="2">
        <v>20</v>
      </c>
      <c r="H7" s="2">
        <v>30</v>
      </c>
      <c r="I7" s="2">
        <v>30</v>
      </c>
      <c r="J7" s="2">
        <v>25</v>
      </c>
      <c r="K7" s="2">
        <v>40</v>
      </c>
      <c r="L7" s="2">
        <v>0</v>
      </c>
      <c r="M7" s="2">
        <f>+SUM(Table39[[#This Row],[Jezerné 18/1]:[Column4]])</f>
        <v>145</v>
      </c>
      <c r="N7" s="6">
        <v>30</v>
      </c>
    </row>
    <row r="8" spans="1:14" x14ac:dyDescent="0.3">
      <c r="A8" s="5">
        <v>6</v>
      </c>
      <c r="B8" s="2">
        <v>776937</v>
      </c>
      <c r="C8" s="2" t="s">
        <v>129</v>
      </c>
      <c r="D8" s="2" t="s">
        <v>130</v>
      </c>
      <c r="E8" s="2" t="s">
        <v>43</v>
      </c>
      <c r="F8" s="2" t="s">
        <v>127</v>
      </c>
      <c r="G8" s="2">
        <v>18</v>
      </c>
      <c r="H8" s="2">
        <v>18</v>
      </c>
      <c r="I8" s="2">
        <v>20</v>
      </c>
      <c r="J8" s="2">
        <v>18</v>
      </c>
      <c r="K8" s="2">
        <f>18*2</f>
        <v>36</v>
      </c>
      <c r="L8" s="2">
        <v>0</v>
      </c>
      <c r="M8" s="2">
        <f>+SUM(Table39[[#This Row],[Jezerné 18/1]:[Column4]])</f>
        <v>110</v>
      </c>
      <c r="N8" s="6">
        <v>19</v>
      </c>
    </row>
    <row r="9" spans="1:14" x14ac:dyDescent="0.3">
      <c r="A9" s="5">
        <v>7</v>
      </c>
      <c r="B9" s="2">
        <v>776957</v>
      </c>
      <c r="C9" s="2" t="s">
        <v>92</v>
      </c>
      <c r="D9" s="2" t="s">
        <v>6</v>
      </c>
      <c r="E9" s="2" t="s">
        <v>43</v>
      </c>
      <c r="F9" s="2" t="s">
        <v>127</v>
      </c>
      <c r="G9" s="2">
        <v>30</v>
      </c>
      <c r="H9" s="2">
        <v>20</v>
      </c>
      <c r="I9" s="2">
        <v>0</v>
      </c>
      <c r="J9" s="2">
        <v>0</v>
      </c>
      <c r="K9" s="2">
        <v>0</v>
      </c>
      <c r="L9" s="2">
        <v>0</v>
      </c>
      <c r="M9" s="2">
        <f>+SUM(Table39[[#This Row],[Jezerné 18/1]:[Column4]])</f>
        <v>50</v>
      </c>
      <c r="N9" s="6">
        <v>25</v>
      </c>
    </row>
    <row r="10" spans="1:14" ht="15" thickBot="1" x14ac:dyDescent="0.35">
      <c r="A10" s="28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>
        <f>+SUM(Table39[[#This Row],[Jezerné 18/1]:[Column4]])</f>
        <v>0</v>
      </c>
      <c r="N10" s="30"/>
    </row>
  </sheetData>
  <mergeCells count="1">
    <mergeCell ref="A1:N1"/>
  </mergeCells>
  <phoneticPr fontId="2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037ED-E830-4CD1-AEFB-E0A140427313}">
  <dimension ref="A1:N14"/>
  <sheetViews>
    <sheetView zoomScaleNormal="100" workbookViewId="0">
      <selection activeCell="O23" sqref="O23"/>
    </sheetView>
  </sheetViews>
  <sheetFormatPr defaultRowHeight="14.4" x14ac:dyDescent="0.3"/>
  <cols>
    <col min="1" max="2" width="10.109375" customWidth="1"/>
    <col min="3" max="3" width="9.44140625" customWidth="1"/>
    <col min="5" max="5" width="23" customWidth="1"/>
    <col min="6" max="6" width="8.6640625" customWidth="1"/>
    <col min="7" max="7" width="8.109375" customWidth="1"/>
    <col min="8" max="8" width="7.5546875" customWidth="1"/>
    <col min="9" max="9" width="8.44140625" customWidth="1"/>
    <col min="10" max="11" width="8.77734375" customWidth="1"/>
    <col min="12" max="12" width="7.5546875" customWidth="1"/>
    <col min="14" max="14" width="11.88671875" customWidth="1"/>
  </cols>
  <sheetData>
    <row r="1" spans="1:14" x14ac:dyDescent="0.3">
      <c r="A1" s="45" t="s">
        <v>96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7"/>
    </row>
    <row r="2" spans="1:14" ht="29.4" thickBot="1" x14ac:dyDescent="0.35">
      <c r="A2" s="21" t="s">
        <v>29</v>
      </c>
      <c r="B2" s="21" t="s">
        <v>124</v>
      </c>
      <c r="C2" s="22" t="s">
        <v>7</v>
      </c>
      <c r="D2" s="22" t="s">
        <v>8</v>
      </c>
      <c r="E2" s="22" t="s">
        <v>10</v>
      </c>
      <c r="F2" s="22" t="s">
        <v>9</v>
      </c>
      <c r="G2" s="22" t="s">
        <v>125</v>
      </c>
      <c r="H2" s="22" t="s">
        <v>46</v>
      </c>
      <c r="I2" s="22" t="s">
        <v>215</v>
      </c>
      <c r="J2" s="22" t="s">
        <v>224</v>
      </c>
      <c r="K2" s="22" t="s">
        <v>228</v>
      </c>
      <c r="L2" s="22" t="s">
        <v>118</v>
      </c>
      <c r="M2" s="22" t="s">
        <v>28</v>
      </c>
      <c r="N2" s="22" t="s">
        <v>30</v>
      </c>
    </row>
    <row r="3" spans="1:14" x14ac:dyDescent="0.3">
      <c r="A3" s="27">
        <v>1</v>
      </c>
      <c r="B3" s="3">
        <v>773135</v>
      </c>
      <c r="C3" s="3" t="s">
        <v>2</v>
      </c>
      <c r="D3" s="3" t="s">
        <v>3</v>
      </c>
      <c r="E3" s="3" t="s">
        <v>74</v>
      </c>
      <c r="F3" s="3" t="s">
        <v>133</v>
      </c>
      <c r="G3" s="3">
        <v>40</v>
      </c>
      <c r="H3" s="3">
        <v>50</v>
      </c>
      <c r="I3" s="3">
        <v>50</v>
      </c>
      <c r="J3" s="3">
        <v>40</v>
      </c>
      <c r="K3" s="3">
        <v>100</v>
      </c>
      <c r="L3" s="3">
        <v>0</v>
      </c>
      <c r="M3" s="3">
        <f>+SUM(Table1[[#This Row],[Jezerné 18/1]:[Column4]])</f>
        <v>280</v>
      </c>
      <c r="N3" s="31">
        <v>50</v>
      </c>
    </row>
    <row r="4" spans="1:14" x14ac:dyDescent="0.3">
      <c r="A4" s="32">
        <v>3</v>
      </c>
      <c r="B4" s="2">
        <v>773274</v>
      </c>
      <c r="C4" s="2" t="s">
        <v>141</v>
      </c>
      <c r="D4" s="2" t="s">
        <v>111</v>
      </c>
      <c r="E4" s="2" t="s">
        <v>43</v>
      </c>
      <c r="F4" s="2" t="s">
        <v>133</v>
      </c>
      <c r="G4" s="2">
        <v>18</v>
      </c>
      <c r="H4" s="2">
        <v>40</v>
      </c>
      <c r="I4" s="2">
        <v>40</v>
      </c>
      <c r="J4" s="2">
        <v>50</v>
      </c>
      <c r="K4" s="2">
        <v>50</v>
      </c>
      <c r="L4" s="2">
        <v>0</v>
      </c>
      <c r="M4" s="2">
        <f>+SUM(Table1[[#This Row],[Jezerné 18/1]:[Column4]])</f>
        <v>198</v>
      </c>
      <c r="N4" s="33">
        <v>45</v>
      </c>
    </row>
    <row r="5" spans="1:14" x14ac:dyDescent="0.3">
      <c r="A5" s="32">
        <v>4</v>
      </c>
      <c r="B5" s="2">
        <v>773433</v>
      </c>
      <c r="C5" s="2" t="s">
        <v>139</v>
      </c>
      <c r="D5" s="2" t="s">
        <v>140</v>
      </c>
      <c r="E5" s="2" t="s">
        <v>148</v>
      </c>
      <c r="F5" s="2" t="s">
        <v>134</v>
      </c>
      <c r="G5" s="2">
        <v>30</v>
      </c>
      <c r="H5" s="2">
        <v>20</v>
      </c>
      <c r="I5" s="2">
        <v>30</v>
      </c>
      <c r="J5" s="2">
        <v>25</v>
      </c>
      <c r="K5" s="2">
        <v>60</v>
      </c>
      <c r="L5" s="2">
        <v>0</v>
      </c>
      <c r="M5" s="2">
        <f>+SUM(Table1[[#This Row],[Jezerné 18/1]:[Column4]])</f>
        <v>165</v>
      </c>
      <c r="N5" s="33">
        <v>30</v>
      </c>
    </row>
    <row r="6" spans="1:14" x14ac:dyDescent="0.3">
      <c r="A6" s="32">
        <v>5</v>
      </c>
      <c r="B6" s="2">
        <v>773333</v>
      </c>
      <c r="C6" s="2" t="s">
        <v>4</v>
      </c>
      <c r="D6" s="2" t="s">
        <v>5</v>
      </c>
      <c r="E6" s="2" t="s">
        <v>132</v>
      </c>
      <c r="F6" s="2" t="s">
        <v>133</v>
      </c>
      <c r="G6" s="2">
        <v>20</v>
      </c>
      <c r="H6" s="2">
        <v>25</v>
      </c>
      <c r="I6" s="2">
        <v>0</v>
      </c>
      <c r="J6" s="2">
        <v>30</v>
      </c>
      <c r="K6" s="2">
        <v>80</v>
      </c>
      <c r="L6" s="2">
        <v>0</v>
      </c>
      <c r="M6" s="2">
        <f>+SUM(Table1[[#This Row],[Jezerné 18/1]:[Column4]])</f>
        <v>155</v>
      </c>
      <c r="N6" s="33">
        <v>27.5</v>
      </c>
    </row>
    <row r="7" spans="1:14" x14ac:dyDescent="0.3">
      <c r="A7" s="32">
        <v>7</v>
      </c>
      <c r="B7" s="2">
        <v>772897</v>
      </c>
      <c r="C7" s="2" t="s">
        <v>142</v>
      </c>
      <c r="D7" s="2" t="s">
        <v>143</v>
      </c>
      <c r="E7" s="2" t="s">
        <v>148</v>
      </c>
      <c r="F7" s="2" t="s">
        <v>134</v>
      </c>
      <c r="G7" s="2">
        <v>16</v>
      </c>
      <c r="H7" s="2">
        <v>16</v>
      </c>
      <c r="I7" s="2">
        <v>25</v>
      </c>
      <c r="J7" s="2">
        <v>18</v>
      </c>
      <c r="K7" s="2">
        <v>36</v>
      </c>
      <c r="L7" s="2">
        <v>0</v>
      </c>
      <c r="M7" s="2">
        <f>+SUM(Table1[[#This Row],[Jezerné 18/1]:[Column4]])</f>
        <v>111</v>
      </c>
      <c r="N7" s="33">
        <v>22</v>
      </c>
    </row>
    <row r="8" spans="1:14" x14ac:dyDescent="0.3">
      <c r="A8" s="32">
        <v>8</v>
      </c>
      <c r="B8" s="2">
        <v>773334</v>
      </c>
      <c r="C8" s="2" t="s">
        <v>4</v>
      </c>
      <c r="D8" s="2" t="s">
        <v>6</v>
      </c>
      <c r="E8" s="2" t="s">
        <v>132</v>
      </c>
      <c r="F8" s="2" t="s">
        <v>133</v>
      </c>
      <c r="G8" s="2">
        <v>14</v>
      </c>
      <c r="H8" s="2">
        <v>14</v>
      </c>
      <c r="I8" s="2">
        <v>0</v>
      </c>
      <c r="J8" s="2">
        <v>20</v>
      </c>
      <c r="K8" s="2">
        <v>40</v>
      </c>
      <c r="L8" s="2">
        <v>0</v>
      </c>
      <c r="M8" s="2">
        <f>+SUM(Table1[[#This Row],[Jezerné 18/1]:[Column4]])</f>
        <v>88</v>
      </c>
      <c r="N8" s="33">
        <v>17</v>
      </c>
    </row>
    <row r="9" spans="1:14" x14ac:dyDescent="0.3">
      <c r="A9" s="32">
        <v>2</v>
      </c>
      <c r="B9" s="2">
        <v>776864</v>
      </c>
      <c r="C9" s="2" t="s">
        <v>51</v>
      </c>
      <c r="D9" s="2" t="s">
        <v>52</v>
      </c>
      <c r="E9" s="2" t="s">
        <v>57</v>
      </c>
      <c r="F9" s="2" t="s">
        <v>133</v>
      </c>
      <c r="G9" s="2">
        <v>50</v>
      </c>
      <c r="H9" s="2">
        <v>30</v>
      </c>
      <c r="I9" s="2">
        <v>0</v>
      </c>
      <c r="J9" s="2">
        <v>0</v>
      </c>
      <c r="K9" s="2">
        <v>0</v>
      </c>
      <c r="L9" s="2">
        <v>0</v>
      </c>
      <c r="M9" s="2">
        <f>+SUM(Table1[[#This Row],[Jezerné 18/1]:[Column4]])</f>
        <v>80</v>
      </c>
      <c r="N9" s="33">
        <f>+AVERAGE(Table1[[#This Row],[Jezerné 18/1]:[Jezerné 19/1]])</f>
        <v>40</v>
      </c>
    </row>
    <row r="10" spans="1:14" x14ac:dyDescent="0.3">
      <c r="A10" s="32">
        <v>6</v>
      </c>
      <c r="B10" s="2">
        <v>776866</v>
      </c>
      <c r="C10" s="2" t="s">
        <v>58</v>
      </c>
      <c r="D10" s="2" t="s">
        <v>5</v>
      </c>
      <c r="E10" s="2" t="s">
        <v>57</v>
      </c>
      <c r="F10" s="2" t="s">
        <v>134</v>
      </c>
      <c r="G10" s="2">
        <v>25</v>
      </c>
      <c r="H10" s="2">
        <v>18</v>
      </c>
      <c r="I10" s="2">
        <v>0</v>
      </c>
      <c r="J10" s="2">
        <v>0</v>
      </c>
      <c r="K10" s="2">
        <v>0</v>
      </c>
      <c r="L10" s="2">
        <v>0</v>
      </c>
      <c r="M10" s="2">
        <f>+SUM(Table1[[#This Row],[Jezerné 18/1]:[Column4]])</f>
        <v>43</v>
      </c>
      <c r="N10" s="33">
        <f>+AVERAGE(Table1[[#This Row],[Jezerné 18/1]:[Jezerné 19/1]])</f>
        <v>21.5</v>
      </c>
    </row>
    <row r="11" spans="1:14" x14ac:dyDescent="0.3">
      <c r="A11" s="32">
        <v>9</v>
      </c>
      <c r="B11" s="2">
        <v>776865</v>
      </c>
      <c r="C11" s="2" t="s">
        <v>59</v>
      </c>
      <c r="D11" s="2" t="s">
        <v>11</v>
      </c>
      <c r="E11" s="2" t="s">
        <v>57</v>
      </c>
      <c r="F11" s="2" t="s">
        <v>134</v>
      </c>
      <c r="G11" s="2">
        <v>12</v>
      </c>
      <c r="H11" s="2">
        <v>12</v>
      </c>
      <c r="I11" s="2">
        <v>0</v>
      </c>
      <c r="J11" s="2">
        <v>0</v>
      </c>
      <c r="K11" s="2">
        <v>0</v>
      </c>
      <c r="L11" s="2">
        <v>0</v>
      </c>
      <c r="M11" s="2">
        <f>+SUM(Table1[[#This Row],[Jezerné 18/1]:[Column4]])</f>
        <v>24</v>
      </c>
      <c r="N11" s="33">
        <f>+AVERAGE(Table1[[#This Row],[Jezerné 18/1]:[Jezerné 19/1]])</f>
        <v>12</v>
      </c>
    </row>
    <row r="12" spans="1:14" x14ac:dyDescent="0.3">
      <c r="A12" s="32">
        <v>10</v>
      </c>
      <c r="B12" s="2">
        <v>776935</v>
      </c>
      <c r="C12" s="2" t="s">
        <v>144</v>
      </c>
      <c r="D12" s="2" t="s">
        <v>145</v>
      </c>
      <c r="E12" s="2" t="s">
        <v>43</v>
      </c>
      <c r="F12" s="2" t="s">
        <v>134</v>
      </c>
      <c r="G12" s="2">
        <v>11</v>
      </c>
      <c r="H12" s="2">
        <v>11</v>
      </c>
      <c r="I12" s="2">
        <v>0</v>
      </c>
      <c r="J12" s="2">
        <v>0</v>
      </c>
      <c r="K12" s="2">
        <v>0</v>
      </c>
      <c r="L12" s="2">
        <v>0</v>
      </c>
      <c r="M12" s="2">
        <f>+SUM(Table1[[#This Row],[Jezerné 18/1]:[Column4]])</f>
        <v>22</v>
      </c>
      <c r="N12" s="33">
        <f>+AVERAGE(Table1[[#This Row],[Jezerné 18/1]:[Jezerné 19/1]])</f>
        <v>11</v>
      </c>
    </row>
    <row r="13" spans="1:14" x14ac:dyDescent="0.3">
      <c r="A13" s="32">
        <v>11</v>
      </c>
      <c r="B13" s="2">
        <v>777519</v>
      </c>
      <c r="C13" s="2" t="s">
        <v>146</v>
      </c>
      <c r="D13" s="2" t="s">
        <v>52</v>
      </c>
      <c r="E13" s="2" t="s">
        <v>57</v>
      </c>
      <c r="F13" s="2" t="s">
        <v>134</v>
      </c>
      <c r="G13" s="2">
        <v>10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f>+SUM(Table1[[#This Row],[Jezerné 18/1]:[Column4]])</f>
        <v>10</v>
      </c>
      <c r="N13" s="33">
        <f>+AVERAGE(Table1[[#This Row],[Jezerné 18/1]:[Jezerné 19/1]])</f>
        <v>5</v>
      </c>
    </row>
    <row r="14" spans="1:14" ht="15" thickBot="1" x14ac:dyDescent="0.35">
      <c r="A14" s="34">
        <v>12</v>
      </c>
      <c r="B14" s="29">
        <v>777520</v>
      </c>
      <c r="C14" s="29" t="s">
        <v>146</v>
      </c>
      <c r="D14" s="29" t="s">
        <v>147</v>
      </c>
      <c r="E14" s="29" t="s">
        <v>57</v>
      </c>
      <c r="F14" s="29" t="s">
        <v>134</v>
      </c>
      <c r="G14" s="29">
        <v>9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f>+SUM(Table1[[#This Row],[Jezerné 18/1]:[Column4]])</f>
        <v>9</v>
      </c>
      <c r="N14" s="30"/>
    </row>
  </sheetData>
  <mergeCells count="1">
    <mergeCell ref="A1:N1"/>
  </mergeCells>
  <phoneticPr fontId="2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94424-C549-4A6A-A045-5FC9B4D5B953}">
  <dimension ref="A1:N11"/>
  <sheetViews>
    <sheetView zoomScaleNormal="100" workbookViewId="0">
      <selection activeCell="G18" sqref="G18"/>
    </sheetView>
  </sheetViews>
  <sheetFormatPr defaultRowHeight="14.4" x14ac:dyDescent="0.3"/>
  <cols>
    <col min="3" max="3" width="9.88671875" bestFit="1" customWidth="1"/>
    <col min="5" max="5" width="30.5546875" bestFit="1" customWidth="1"/>
    <col min="6" max="6" width="8.5546875" customWidth="1"/>
    <col min="7" max="7" width="7.88671875" customWidth="1"/>
    <col min="8" max="8" width="7.44140625" customWidth="1"/>
    <col min="9" max="9" width="10.6640625" customWidth="1"/>
    <col min="10" max="11" width="8.44140625" customWidth="1"/>
    <col min="12" max="12" width="7.21875" customWidth="1"/>
    <col min="14" max="14" width="9.88671875" customWidth="1"/>
  </cols>
  <sheetData>
    <row r="1" spans="1:14" ht="15" thickBot="1" x14ac:dyDescent="0.35">
      <c r="A1" s="45" t="s">
        <v>97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7"/>
    </row>
    <row r="2" spans="1:14" ht="43.8" thickBot="1" x14ac:dyDescent="0.35">
      <c r="A2" s="21" t="s">
        <v>29</v>
      </c>
      <c r="B2" s="21" t="s">
        <v>124</v>
      </c>
      <c r="C2" s="13" t="s">
        <v>7</v>
      </c>
      <c r="D2" s="13" t="s">
        <v>8</v>
      </c>
      <c r="E2" s="13" t="s">
        <v>10</v>
      </c>
      <c r="F2" s="13" t="s">
        <v>9</v>
      </c>
      <c r="G2" s="10" t="s">
        <v>125</v>
      </c>
      <c r="H2" s="10" t="s">
        <v>46</v>
      </c>
      <c r="I2" s="10" t="s">
        <v>215</v>
      </c>
      <c r="J2" s="10" t="s">
        <v>224</v>
      </c>
      <c r="K2" s="10" t="s">
        <v>228</v>
      </c>
      <c r="L2" s="10" t="s">
        <v>118</v>
      </c>
      <c r="M2" s="13" t="s">
        <v>28</v>
      </c>
      <c r="N2" s="14" t="s">
        <v>30</v>
      </c>
    </row>
    <row r="3" spans="1:14" x14ac:dyDescent="0.3">
      <c r="A3" s="27">
        <v>1</v>
      </c>
      <c r="B3" s="3">
        <v>889894</v>
      </c>
      <c r="C3" s="3" t="s">
        <v>88</v>
      </c>
      <c r="D3" s="3" t="s">
        <v>49</v>
      </c>
      <c r="E3" s="3" t="s">
        <v>43</v>
      </c>
      <c r="F3" s="3">
        <v>2014</v>
      </c>
      <c r="G3" s="3">
        <v>40</v>
      </c>
      <c r="H3" s="3">
        <v>30</v>
      </c>
      <c r="I3" s="3">
        <v>50</v>
      </c>
      <c r="J3" s="3">
        <v>50</v>
      </c>
      <c r="K3" s="3">
        <v>100</v>
      </c>
      <c r="L3" s="3">
        <v>0</v>
      </c>
      <c r="M3" s="3">
        <f>+SUM(Table13[[#This Row],[Jezerné 18/1]:[Column4]])</f>
        <v>270</v>
      </c>
      <c r="N3" s="4">
        <v>45</v>
      </c>
    </row>
    <row r="4" spans="1:14" x14ac:dyDescent="0.3">
      <c r="A4" s="5">
        <v>2</v>
      </c>
      <c r="B4" s="2">
        <v>886746</v>
      </c>
      <c r="C4" s="2" t="s">
        <v>135</v>
      </c>
      <c r="D4" s="2" t="s">
        <v>136</v>
      </c>
      <c r="E4" s="2" t="s">
        <v>43</v>
      </c>
      <c r="F4" s="2">
        <v>2014</v>
      </c>
      <c r="G4" s="2">
        <v>30</v>
      </c>
      <c r="H4" s="2">
        <v>25</v>
      </c>
      <c r="I4" s="2">
        <v>40</v>
      </c>
      <c r="J4" s="2">
        <v>25</v>
      </c>
      <c r="K4" s="2">
        <v>50</v>
      </c>
      <c r="L4" s="2">
        <v>0</v>
      </c>
      <c r="M4" s="2">
        <f>+SUM(Table13[[#This Row],[Jezerné 18/1]:[Column4]])</f>
        <v>170</v>
      </c>
      <c r="N4" s="6">
        <v>35</v>
      </c>
    </row>
    <row r="5" spans="1:14" x14ac:dyDescent="0.3">
      <c r="A5" s="5">
        <v>3</v>
      </c>
      <c r="B5" s="2"/>
      <c r="C5" s="2" t="s">
        <v>217</v>
      </c>
      <c r="D5" s="2" t="s">
        <v>12</v>
      </c>
      <c r="E5" s="2"/>
      <c r="F5" s="2">
        <v>2013</v>
      </c>
      <c r="G5" s="2">
        <v>0</v>
      </c>
      <c r="H5" s="2">
        <v>0</v>
      </c>
      <c r="I5" s="2">
        <v>30</v>
      </c>
      <c r="J5" s="2">
        <v>30</v>
      </c>
      <c r="K5" s="2">
        <v>60</v>
      </c>
      <c r="L5" s="2"/>
      <c r="M5" s="2">
        <f>+SUM(Table13[[#This Row],[Jezerné 18/1]:[Column4]])</f>
        <v>120</v>
      </c>
      <c r="N5" s="6">
        <v>30</v>
      </c>
    </row>
    <row r="6" spans="1:14" x14ac:dyDescent="0.3">
      <c r="A6" s="5">
        <v>4</v>
      </c>
      <c r="B6" s="2"/>
      <c r="C6" s="2" t="s">
        <v>225</v>
      </c>
      <c r="D6" s="2" t="s">
        <v>226</v>
      </c>
      <c r="E6" s="2"/>
      <c r="F6" s="2">
        <v>2013</v>
      </c>
      <c r="G6" s="2"/>
      <c r="H6" s="2"/>
      <c r="I6" s="2"/>
      <c r="J6" s="2">
        <v>40</v>
      </c>
      <c r="K6" s="2">
        <v>80</v>
      </c>
      <c r="L6" s="2"/>
      <c r="M6" s="2">
        <f>+SUM(Table13[[#This Row],[Jezerné 18/1]:[Column4]])</f>
        <v>120</v>
      </c>
      <c r="N6" s="6">
        <v>20</v>
      </c>
    </row>
    <row r="7" spans="1:14" x14ac:dyDescent="0.3">
      <c r="A7" s="5">
        <v>5</v>
      </c>
      <c r="B7" s="2">
        <v>886823</v>
      </c>
      <c r="C7" s="2" t="s">
        <v>53</v>
      </c>
      <c r="D7" s="2" t="s">
        <v>54</v>
      </c>
      <c r="E7" s="2" t="s">
        <v>74</v>
      </c>
      <c r="F7" s="2">
        <v>2013</v>
      </c>
      <c r="G7" s="2">
        <v>50</v>
      </c>
      <c r="H7" s="2">
        <v>50</v>
      </c>
      <c r="I7" s="2">
        <v>0</v>
      </c>
      <c r="J7" s="2">
        <v>0</v>
      </c>
      <c r="K7" s="2">
        <v>0</v>
      </c>
      <c r="L7" s="2">
        <v>0</v>
      </c>
      <c r="M7" s="2">
        <f>+SUM(Table13[[#This Row],[Jezerné 18/1]:[Column4]])</f>
        <v>100</v>
      </c>
      <c r="N7" s="6">
        <v>50</v>
      </c>
    </row>
    <row r="8" spans="1:14" x14ac:dyDescent="0.3">
      <c r="A8" s="5">
        <v>6</v>
      </c>
      <c r="B8" s="2"/>
      <c r="C8" s="2" t="s">
        <v>218</v>
      </c>
      <c r="D8" s="2" t="s">
        <v>219</v>
      </c>
      <c r="E8" s="2"/>
      <c r="F8" s="2">
        <v>2014</v>
      </c>
      <c r="G8" s="2">
        <v>0</v>
      </c>
      <c r="H8" s="2">
        <v>0</v>
      </c>
      <c r="I8" s="2">
        <v>25</v>
      </c>
      <c r="J8" s="2">
        <v>20</v>
      </c>
      <c r="K8" s="2">
        <v>40</v>
      </c>
      <c r="L8" s="2"/>
      <c r="M8" s="2">
        <f>+SUM(Table13[[#This Row],[Jezerné 18/1]:[Column4]])</f>
        <v>85</v>
      </c>
      <c r="N8" s="6">
        <v>22.5</v>
      </c>
    </row>
    <row r="9" spans="1:14" x14ac:dyDescent="0.3">
      <c r="A9" s="5">
        <v>7</v>
      </c>
      <c r="B9" s="2"/>
      <c r="C9" s="2" t="s">
        <v>227</v>
      </c>
      <c r="D9" s="2" t="s">
        <v>106</v>
      </c>
      <c r="E9" s="2"/>
      <c r="F9" s="2">
        <v>2014</v>
      </c>
      <c r="G9" s="2"/>
      <c r="H9" s="2"/>
      <c r="I9" s="2"/>
      <c r="J9" s="2">
        <v>18</v>
      </c>
      <c r="K9" s="2">
        <v>36</v>
      </c>
      <c r="L9" s="2"/>
      <c r="M9" s="2">
        <f>+SUM(Table13[[#This Row],[Jezerné 18/1]:[Column4]])</f>
        <v>54</v>
      </c>
      <c r="N9" s="6">
        <v>9</v>
      </c>
    </row>
    <row r="10" spans="1:14" x14ac:dyDescent="0.3">
      <c r="A10" s="5">
        <v>8</v>
      </c>
      <c r="B10" s="2">
        <v>889561</v>
      </c>
      <c r="C10" s="2" t="s">
        <v>214</v>
      </c>
      <c r="D10" s="2" t="s">
        <v>213</v>
      </c>
      <c r="E10" s="2" t="s">
        <v>209</v>
      </c>
      <c r="F10" s="2">
        <v>2013</v>
      </c>
      <c r="G10" s="2">
        <v>0</v>
      </c>
      <c r="H10" s="2">
        <v>40</v>
      </c>
      <c r="I10" s="2">
        <v>0</v>
      </c>
      <c r="J10" s="2">
        <v>0</v>
      </c>
      <c r="K10" s="2">
        <v>0</v>
      </c>
      <c r="L10" s="2">
        <v>0</v>
      </c>
      <c r="M10" s="2">
        <f>+SUM(Table13[[#This Row],[Jezerné 18/1]:[Column4]])</f>
        <v>40</v>
      </c>
      <c r="N10" s="6">
        <v>20</v>
      </c>
    </row>
    <row r="11" spans="1:14" ht="15" thickBot="1" x14ac:dyDescent="0.35">
      <c r="A11" s="28">
        <v>9</v>
      </c>
      <c r="B11" s="29">
        <v>890499</v>
      </c>
      <c r="C11" s="29" t="s">
        <v>137</v>
      </c>
      <c r="D11" s="29" t="s">
        <v>138</v>
      </c>
      <c r="E11" s="29" t="s">
        <v>57</v>
      </c>
      <c r="F11" s="29">
        <v>2014</v>
      </c>
      <c r="G11" s="29">
        <v>25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f>+SUM(Table13[[#This Row],[Jezerné 18/1]:[Column4]])</f>
        <v>25</v>
      </c>
      <c r="N11" s="30">
        <v>12</v>
      </c>
    </row>
  </sheetData>
  <mergeCells count="1">
    <mergeCell ref="A1:N1"/>
  </mergeCells>
  <phoneticPr fontId="2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E5F28-2F87-44E1-B42E-4CA2774B33FA}">
  <dimension ref="A1:N15"/>
  <sheetViews>
    <sheetView zoomScaleNormal="100" workbookViewId="0">
      <selection activeCell="E24" sqref="E24"/>
    </sheetView>
  </sheetViews>
  <sheetFormatPr defaultRowHeight="14.4" x14ac:dyDescent="0.3"/>
  <cols>
    <col min="2" max="2" width="9.5546875" customWidth="1"/>
    <col min="3" max="3" width="9.88671875" customWidth="1"/>
    <col min="5" max="5" width="22" customWidth="1"/>
    <col min="6" max="6" width="8.5546875" customWidth="1"/>
    <col min="7" max="7" width="8.44140625" customWidth="1"/>
    <col min="8" max="8" width="8.21875" customWidth="1"/>
    <col min="9" max="10" width="8.6640625" customWidth="1"/>
    <col min="11" max="11" width="9.44140625" customWidth="1"/>
    <col min="12" max="12" width="8.21875" customWidth="1"/>
    <col min="14" max="14" width="12.33203125" customWidth="1"/>
  </cols>
  <sheetData>
    <row r="1" spans="1:14" x14ac:dyDescent="0.3">
      <c r="A1" s="48" t="s">
        <v>98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28.8" x14ac:dyDescent="0.3">
      <c r="A2" s="21" t="s">
        <v>29</v>
      </c>
      <c r="B2" s="21" t="s">
        <v>124</v>
      </c>
      <c r="C2" s="22" t="s">
        <v>7</v>
      </c>
      <c r="D2" s="22" t="s">
        <v>8</v>
      </c>
      <c r="E2" s="22" t="s">
        <v>10</v>
      </c>
      <c r="F2" s="22" t="s">
        <v>9</v>
      </c>
      <c r="G2" s="22" t="s">
        <v>125</v>
      </c>
      <c r="H2" s="22" t="s">
        <v>46</v>
      </c>
      <c r="I2" s="22" t="s">
        <v>215</v>
      </c>
      <c r="J2" s="22" t="s">
        <v>224</v>
      </c>
      <c r="K2" s="22" t="s">
        <v>228</v>
      </c>
      <c r="L2" s="22" t="s">
        <v>118</v>
      </c>
      <c r="M2" s="22" t="s">
        <v>28</v>
      </c>
      <c r="N2" s="22" t="s">
        <v>30</v>
      </c>
    </row>
    <row r="3" spans="1:14" x14ac:dyDescent="0.3">
      <c r="A3" s="2">
        <v>1</v>
      </c>
      <c r="B3" s="2">
        <v>772443</v>
      </c>
      <c r="C3" s="2" t="s">
        <v>31</v>
      </c>
      <c r="D3" s="2" t="s">
        <v>11</v>
      </c>
      <c r="E3" s="2" t="s">
        <v>65</v>
      </c>
      <c r="F3" s="2">
        <v>2011</v>
      </c>
      <c r="G3" s="2">
        <v>50</v>
      </c>
      <c r="H3" s="2">
        <v>50</v>
      </c>
      <c r="I3" s="2">
        <v>50</v>
      </c>
      <c r="J3" s="2">
        <v>50</v>
      </c>
      <c r="K3" s="2">
        <v>100</v>
      </c>
      <c r="L3" s="2">
        <v>0</v>
      </c>
      <c r="M3" s="2">
        <f>+SUM(Table5[[#This Row],[Jezerné 18/1]:[Column4]])</f>
        <v>300</v>
      </c>
      <c r="N3" s="17">
        <f>+AVERAGE(Table5[[#This Row],[Jezerné 18/1]:[Jezerné 19/1]])</f>
        <v>50</v>
      </c>
    </row>
    <row r="4" spans="1:14" x14ac:dyDescent="0.3">
      <c r="A4" s="2">
        <v>2</v>
      </c>
      <c r="B4" s="2">
        <v>772633</v>
      </c>
      <c r="C4" s="2" t="s">
        <v>201</v>
      </c>
      <c r="D4" s="2" t="s">
        <v>108</v>
      </c>
      <c r="E4" s="2" t="s">
        <v>205</v>
      </c>
      <c r="F4" s="2">
        <v>2012</v>
      </c>
      <c r="G4" s="2">
        <v>0</v>
      </c>
      <c r="H4" s="2">
        <v>40</v>
      </c>
      <c r="I4" s="2">
        <v>40</v>
      </c>
      <c r="J4" s="2">
        <v>40</v>
      </c>
      <c r="K4" s="2">
        <v>60</v>
      </c>
      <c r="L4" s="2">
        <v>0</v>
      </c>
      <c r="M4" s="2">
        <f>+SUM(Table5[[#This Row],[Jezerné 18/1]:[Column4]])</f>
        <v>180</v>
      </c>
      <c r="N4" s="17">
        <v>40</v>
      </c>
    </row>
    <row r="5" spans="1:14" x14ac:dyDescent="0.3">
      <c r="A5" s="2">
        <v>3</v>
      </c>
      <c r="B5" s="2">
        <v>773133</v>
      </c>
      <c r="C5" s="2" t="s">
        <v>32</v>
      </c>
      <c r="D5" s="2" t="s">
        <v>33</v>
      </c>
      <c r="E5" s="2" t="s">
        <v>74</v>
      </c>
      <c r="F5" s="2">
        <v>2010</v>
      </c>
      <c r="G5" s="2">
        <v>30</v>
      </c>
      <c r="H5" s="2">
        <v>30</v>
      </c>
      <c r="I5" s="2">
        <v>30</v>
      </c>
      <c r="J5" s="2">
        <v>30</v>
      </c>
      <c r="K5" s="2">
        <v>50</v>
      </c>
      <c r="L5" s="2">
        <v>0</v>
      </c>
      <c r="M5" s="2">
        <f>+SUM(Table5[[#This Row],[Jezerné 18/1]:[Column4]])</f>
        <v>170</v>
      </c>
      <c r="N5" s="17">
        <f>+AVERAGE(Table5[[#This Row],[Jezerné 18/1]:[Jezerné 19/1]])</f>
        <v>30</v>
      </c>
    </row>
    <row r="6" spans="1:14" x14ac:dyDescent="0.3">
      <c r="A6" s="2">
        <v>4</v>
      </c>
      <c r="B6" s="2">
        <v>772759</v>
      </c>
      <c r="C6" s="2" t="s">
        <v>151</v>
      </c>
      <c r="D6" s="2" t="s">
        <v>16</v>
      </c>
      <c r="E6" s="2" t="s">
        <v>157</v>
      </c>
      <c r="F6" s="2">
        <v>2010</v>
      </c>
      <c r="G6" s="2">
        <v>18</v>
      </c>
      <c r="H6" s="2">
        <v>0</v>
      </c>
      <c r="I6" s="2">
        <v>25</v>
      </c>
      <c r="J6" s="2">
        <v>25</v>
      </c>
      <c r="K6" s="2">
        <v>80</v>
      </c>
      <c r="L6" s="2">
        <v>0</v>
      </c>
      <c r="M6" s="2">
        <f>+SUM(Table5[[#This Row],[Jezerné 18/1]:[Column4]])</f>
        <v>148</v>
      </c>
      <c r="N6" s="17">
        <v>25</v>
      </c>
    </row>
    <row r="7" spans="1:14" x14ac:dyDescent="0.3">
      <c r="A7" s="2">
        <v>5</v>
      </c>
      <c r="B7" s="2"/>
      <c r="C7" s="2" t="s">
        <v>220</v>
      </c>
      <c r="D7" s="2" t="s">
        <v>221</v>
      </c>
      <c r="E7" s="2"/>
      <c r="F7" s="2">
        <v>2012</v>
      </c>
      <c r="G7" s="2">
        <v>0</v>
      </c>
      <c r="H7" s="2">
        <v>0</v>
      </c>
      <c r="I7" s="2">
        <v>20</v>
      </c>
      <c r="J7" s="2">
        <v>20</v>
      </c>
      <c r="K7" s="2">
        <v>40</v>
      </c>
      <c r="L7" s="2"/>
      <c r="M7" s="2">
        <f>+SUM(Table5[[#This Row],[Jezerné 18/1]:[Column4]])</f>
        <v>80</v>
      </c>
      <c r="N7" s="17">
        <v>20</v>
      </c>
    </row>
    <row r="8" spans="1:14" x14ac:dyDescent="0.3">
      <c r="A8" s="2">
        <v>6</v>
      </c>
      <c r="B8" s="2">
        <v>772801</v>
      </c>
      <c r="C8" s="2" t="s">
        <v>0</v>
      </c>
      <c r="D8" s="2" t="s">
        <v>1</v>
      </c>
      <c r="E8" s="2" t="s">
        <v>115</v>
      </c>
      <c r="F8" s="2">
        <v>2010</v>
      </c>
      <c r="G8" s="2">
        <v>40</v>
      </c>
      <c r="H8" s="2">
        <v>25</v>
      </c>
      <c r="I8" s="2">
        <v>0</v>
      </c>
      <c r="J8" s="2">
        <v>0</v>
      </c>
      <c r="K8" s="2">
        <v>0</v>
      </c>
      <c r="L8" s="2">
        <v>0</v>
      </c>
      <c r="M8" s="2">
        <f>+SUM(Table5[[#This Row],[Jezerné 18/1]:[Column4]])</f>
        <v>65</v>
      </c>
      <c r="N8" s="17">
        <f>+AVERAGE(Table5[[#This Row],[Jezerné 18/1]:[Jezerné 19/1]])</f>
        <v>32.5</v>
      </c>
    </row>
    <row r="9" spans="1:14" x14ac:dyDescent="0.3">
      <c r="A9" s="2">
        <v>7</v>
      </c>
      <c r="B9" s="2">
        <v>773066</v>
      </c>
      <c r="C9" s="2" t="s">
        <v>152</v>
      </c>
      <c r="D9" s="2" t="s">
        <v>3</v>
      </c>
      <c r="E9" s="2" t="s">
        <v>160</v>
      </c>
      <c r="F9" s="2">
        <v>2010</v>
      </c>
      <c r="G9" s="2">
        <v>16</v>
      </c>
      <c r="H9" s="2">
        <v>20</v>
      </c>
      <c r="I9" s="2">
        <v>0</v>
      </c>
      <c r="J9" s="2">
        <v>0</v>
      </c>
      <c r="K9" s="2">
        <v>0</v>
      </c>
      <c r="L9" s="2">
        <v>0</v>
      </c>
      <c r="M9" s="2">
        <f>+SUM(Table5[[#This Row],[Jezerné 18/1]:[Column4]])</f>
        <v>36</v>
      </c>
      <c r="N9" s="17">
        <f>+AVERAGE(Table5[[#This Row],[Jezerné 18/1]:[Jezerné 19/1]])</f>
        <v>18</v>
      </c>
    </row>
    <row r="10" spans="1:14" x14ac:dyDescent="0.3">
      <c r="A10" s="2">
        <v>8</v>
      </c>
      <c r="B10" s="2">
        <v>772502</v>
      </c>
      <c r="C10" s="2" t="s">
        <v>156</v>
      </c>
      <c r="D10" s="2" t="s">
        <v>5</v>
      </c>
      <c r="E10" s="2" t="s">
        <v>50</v>
      </c>
      <c r="F10" s="2">
        <v>2011</v>
      </c>
      <c r="G10" s="2">
        <v>11</v>
      </c>
      <c r="H10" s="2">
        <v>18</v>
      </c>
      <c r="I10" s="2">
        <v>0</v>
      </c>
      <c r="J10" s="2">
        <v>0</v>
      </c>
      <c r="K10" s="2">
        <v>0</v>
      </c>
      <c r="L10" s="2">
        <v>0</v>
      </c>
      <c r="M10" s="2">
        <f>+SUM(Table5[[#This Row],[Jezerné 18/1]:[Column4]])</f>
        <v>29</v>
      </c>
      <c r="N10" s="17">
        <f>+AVERAGE(Table5[[#This Row],[Jezerné 18/1]:[Jezerné 19/1]])</f>
        <v>14.5</v>
      </c>
    </row>
    <row r="11" spans="1:14" x14ac:dyDescent="0.3">
      <c r="A11" s="2">
        <v>9</v>
      </c>
      <c r="B11" s="2">
        <v>777556</v>
      </c>
      <c r="C11" s="2" t="s">
        <v>155</v>
      </c>
      <c r="D11" s="2" t="s">
        <v>84</v>
      </c>
      <c r="E11" s="2" t="s">
        <v>132</v>
      </c>
      <c r="F11" s="2">
        <v>2011</v>
      </c>
      <c r="G11" s="2">
        <v>12</v>
      </c>
      <c r="H11" s="2">
        <v>16</v>
      </c>
      <c r="I11" s="2">
        <v>0</v>
      </c>
      <c r="J11" s="2">
        <v>0</v>
      </c>
      <c r="K11" s="2">
        <v>0</v>
      </c>
      <c r="L11" s="2">
        <v>0</v>
      </c>
      <c r="M11" s="2">
        <f>+SUM(Table5[[#This Row],[Jezerné 18/1]:[Column4]])</f>
        <v>28</v>
      </c>
      <c r="N11" s="17">
        <f>+AVERAGE(Table5[[#This Row],[Jezerné 18/1]:[Jezerné 19/1]])</f>
        <v>14</v>
      </c>
    </row>
    <row r="12" spans="1:14" x14ac:dyDescent="0.3">
      <c r="A12" s="2">
        <v>10</v>
      </c>
      <c r="B12" s="2">
        <v>776485</v>
      </c>
      <c r="C12" s="2" t="s">
        <v>153</v>
      </c>
      <c r="D12" s="2" t="s">
        <v>154</v>
      </c>
      <c r="E12" s="2" t="s">
        <v>158</v>
      </c>
      <c r="F12" s="2">
        <v>2010</v>
      </c>
      <c r="G12" s="2">
        <v>14</v>
      </c>
      <c r="H12" s="2">
        <v>14</v>
      </c>
      <c r="I12" s="2">
        <v>0</v>
      </c>
      <c r="J12" s="2">
        <v>0</v>
      </c>
      <c r="K12" s="2">
        <v>0</v>
      </c>
      <c r="L12" s="2">
        <v>0</v>
      </c>
      <c r="M12" s="2">
        <f>+SUM(Table5[[#This Row],[Jezerné 18/1]:[Column4]])</f>
        <v>28</v>
      </c>
      <c r="N12" s="17">
        <f>+AVERAGE(Table5[[#This Row],[Jezerné 18/1]:[Jezerné 19/1]])</f>
        <v>14</v>
      </c>
    </row>
    <row r="13" spans="1:14" x14ac:dyDescent="0.3">
      <c r="A13" s="2">
        <v>11</v>
      </c>
      <c r="B13" s="2">
        <v>772955</v>
      </c>
      <c r="C13" s="2" t="s">
        <v>149</v>
      </c>
      <c r="D13" s="2" t="s">
        <v>34</v>
      </c>
      <c r="E13" s="2" t="s">
        <v>159</v>
      </c>
      <c r="F13" s="2">
        <v>2010</v>
      </c>
      <c r="G13" s="2">
        <v>25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f>+SUM(Table5[[#This Row],[Jezerné 18/1]:[Column4]])</f>
        <v>25</v>
      </c>
      <c r="N13" s="17">
        <f>+AVERAGE(Table5[[#This Row],[Jezerné 18/1]:[Jezerné 19/1]])</f>
        <v>12.5</v>
      </c>
    </row>
    <row r="14" spans="1:14" x14ac:dyDescent="0.3">
      <c r="A14" s="2">
        <v>12</v>
      </c>
      <c r="B14" s="2">
        <v>773198</v>
      </c>
      <c r="C14" s="2" t="s">
        <v>150</v>
      </c>
      <c r="D14" s="2" t="s">
        <v>72</v>
      </c>
      <c r="E14" s="2" t="s">
        <v>160</v>
      </c>
      <c r="F14" s="2">
        <v>2011</v>
      </c>
      <c r="G14" s="2">
        <v>20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f>+SUM(Table5[[#This Row],[Jezerné 18/1]:[Column4]])</f>
        <v>20</v>
      </c>
      <c r="N14" s="17">
        <f>+AVERAGE(Table5[[#This Row],[Jezerné 18/1]:[Jezerné 19/1]])</f>
        <v>10</v>
      </c>
    </row>
    <row r="15" spans="1:14" x14ac:dyDescent="0.3">
      <c r="A15" s="2">
        <v>13</v>
      </c>
      <c r="B15" s="15">
        <v>773407</v>
      </c>
      <c r="C15" s="15" t="s">
        <v>207</v>
      </c>
      <c r="D15" s="15" t="s">
        <v>208</v>
      </c>
      <c r="E15" s="15" t="s">
        <v>209</v>
      </c>
      <c r="F15" s="15">
        <v>2012</v>
      </c>
      <c r="G15" s="15">
        <v>0</v>
      </c>
      <c r="H15" s="15">
        <v>12</v>
      </c>
      <c r="I15" s="15">
        <v>0</v>
      </c>
      <c r="J15" s="15">
        <v>0</v>
      </c>
      <c r="K15" s="15">
        <v>0</v>
      </c>
      <c r="L15" s="15">
        <v>0</v>
      </c>
      <c r="M15" s="15">
        <f>+SUM(Table5[[#This Row],[Jezerné 18/1]:[Column4]])</f>
        <v>12</v>
      </c>
      <c r="N15" s="26">
        <f>+AVERAGE(Table5[[#This Row],[Jezerné 18/1]:[Jezerné 19/1]])</f>
        <v>6</v>
      </c>
    </row>
  </sheetData>
  <mergeCells count="1">
    <mergeCell ref="A1:N1"/>
  </mergeCells>
  <phoneticPr fontId="2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B94FE-DC42-45E3-9431-CA6D6260AEB1}">
  <dimension ref="A1:N16"/>
  <sheetViews>
    <sheetView zoomScaleNormal="100" workbookViewId="0">
      <selection activeCell="L8" sqref="L8"/>
    </sheetView>
  </sheetViews>
  <sheetFormatPr defaultRowHeight="14.4" x14ac:dyDescent="0.3"/>
  <cols>
    <col min="2" max="2" width="10.6640625" customWidth="1"/>
    <col min="3" max="3" width="14.6640625" customWidth="1"/>
    <col min="4" max="4" width="11" customWidth="1"/>
    <col min="5" max="5" width="43.21875" bestFit="1" customWidth="1"/>
    <col min="6" max="6" width="9.5546875" customWidth="1"/>
    <col min="7" max="7" width="8.109375" customWidth="1"/>
    <col min="8" max="8" width="8.44140625" customWidth="1"/>
    <col min="9" max="9" width="8.33203125" customWidth="1"/>
    <col min="10" max="11" width="8.44140625" customWidth="1"/>
    <col min="12" max="12" width="8" customWidth="1"/>
  </cols>
  <sheetData>
    <row r="1" spans="1:14" x14ac:dyDescent="0.3">
      <c r="A1" s="49" t="s">
        <v>99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29.4" thickBot="1" x14ac:dyDescent="0.35">
      <c r="A2" s="10" t="s">
        <v>29</v>
      </c>
      <c r="B2" s="10" t="s">
        <v>124</v>
      </c>
      <c r="C2" s="22" t="s">
        <v>7</v>
      </c>
      <c r="D2" s="22" t="s">
        <v>8</v>
      </c>
      <c r="E2" s="22" t="s">
        <v>10</v>
      </c>
      <c r="F2" s="22" t="s">
        <v>9</v>
      </c>
      <c r="G2" s="22" t="s">
        <v>125</v>
      </c>
      <c r="H2" s="22" t="s">
        <v>46</v>
      </c>
      <c r="I2" s="22" t="s">
        <v>215</v>
      </c>
      <c r="J2" s="22" t="s">
        <v>224</v>
      </c>
      <c r="K2" s="22" t="s">
        <v>228</v>
      </c>
      <c r="L2" s="22" t="s">
        <v>118</v>
      </c>
      <c r="M2" s="22" t="s">
        <v>28</v>
      </c>
      <c r="N2" s="22" t="s">
        <v>30</v>
      </c>
    </row>
    <row r="3" spans="1:14" x14ac:dyDescent="0.3">
      <c r="A3" s="27">
        <v>1</v>
      </c>
      <c r="B3" s="3">
        <v>888009</v>
      </c>
      <c r="C3" s="3" t="s">
        <v>163</v>
      </c>
      <c r="D3" s="3" t="s">
        <v>164</v>
      </c>
      <c r="E3" s="3" t="s">
        <v>172</v>
      </c>
      <c r="F3" s="3">
        <v>2011</v>
      </c>
      <c r="G3" s="3">
        <v>40</v>
      </c>
      <c r="H3" s="3">
        <v>50</v>
      </c>
      <c r="I3" s="3">
        <v>40</v>
      </c>
      <c r="J3" s="3">
        <v>30</v>
      </c>
      <c r="K3" s="3">
        <v>80</v>
      </c>
      <c r="L3" s="3">
        <v>0</v>
      </c>
      <c r="M3" s="3">
        <f>+SUM(Table6[[#This Row],[Jezerné 18/1]:[Column4]])</f>
        <v>240</v>
      </c>
      <c r="N3" s="4">
        <v>45</v>
      </c>
    </row>
    <row r="4" spans="1:14" x14ac:dyDescent="0.3">
      <c r="A4" s="32">
        <v>2</v>
      </c>
      <c r="B4" s="2">
        <v>886849</v>
      </c>
      <c r="C4" s="2" t="s">
        <v>161</v>
      </c>
      <c r="D4" s="2" t="s">
        <v>162</v>
      </c>
      <c r="E4" s="2" t="s">
        <v>171</v>
      </c>
      <c r="F4" s="2">
        <v>2011</v>
      </c>
      <c r="G4" s="2">
        <v>50</v>
      </c>
      <c r="H4" s="2">
        <v>40</v>
      </c>
      <c r="I4" s="2">
        <v>50</v>
      </c>
      <c r="J4" s="2">
        <v>50</v>
      </c>
      <c r="K4" s="2">
        <v>40</v>
      </c>
      <c r="L4" s="2">
        <v>0</v>
      </c>
      <c r="M4" s="2">
        <f>+SUM(Table6[[#This Row],[Jezerné 18/1]:[Column4]])</f>
        <v>230</v>
      </c>
      <c r="N4" s="6">
        <v>50</v>
      </c>
    </row>
    <row r="5" spans="1:14" x14ac:dyDescent="0.3">
      <c r="A5" s="32">
        <v>3</v>
      </c>
      <c r="B5" s="2">
        <v>885847</v>
      </c>
      <c r="C5" s="2" t="s">
        <v>78</v>
      </c>
      <c r="D5" s="2" t="s">
        <v>79</v>
      </c>
      <c r="E5" s="2" t="s">
        <v>43</v>
      </c>
      <c r="F5" s="2">
        <v>2011</v>
      </c>
      <c r="G5" s="2">
        <v>25</v>
      </c>
      <c r="H5" s="2">
        <v>30</v>
      </c>
      <c r="I5" s="2">
        <v>30</v>
      </c>
      <c r="J5" s="2">
        <v>40</v>
      </c>
      <c r="K5" s="2">
        <v>100</v>
      </c>
      <c r="L5" s="2">
        <v>0</v>
      </c>
      <c r="M5" s="2">
        <f>+SUM(Table6[[#This Row],[Jezerné 18/1]:[Column4]])</f>
        <v>225</v>
      </c>
      <c r="N5" s="6">
        <v>35</v>
      </c>
    </row>
    <row r="6" spans="1:14" x14ac:dyDescent="0.3">
      <c r="A6" s="32">
        <v>4</v>
      </c>
      <c r="B6" s="2"/>
      <c r="C6" s="2" t="s">
        <v>222</v>
      </c>
      <c r="D6" s="2" t="s">
        <v>24</v>
      </c>
      <c r="E6" s="2"/>
      <c r="F6" s="2">
        <v>2011</v>
      </c>
      <c r="G6" s="2">
        <v>0</v>
      </c>
      <c r="H6" s="2">
        <v>0</v>
      </c>
      <c r="I6" s="2">
        <v>25</v>
      </c>
      <c r="J6" s="2">
        <v>25</v>
      </c>
      <c r="K6" s="2">
        <v>60</v>
      </c>
      <c r="L6" s="2">
        <v>0</v>
      </c>
      <c r="M6" s="2">
        <f>+SUM(Table6[[#This Row],[Jezerné 18/1]:[Column4]])</f>
        <v>110</v>
      </c>
      <c r="N6" s="6">
        <v>25</v>
      </c>
    </row>
    <row r="7" spans="1:14" x14ac:dyDescent="0.3">
      <c r="A7" s="32">
        <v>5</v>
      </c>
      <c r="B7" s="2"/>
      <c r="C7" s="2" t="s">
        <v>223</v>
      </c>
      <c r="D7" s="2" t="s">
        <v>68</v>
      </c>
      <c r="E7" s="2"/>
      <c r="F7" s="2">
        <v>2011</v>
      </c>
      <c r="G7" s="2">
        <v>0</v>
      </c>
      <c r="H7" s="2">
        <v>0</v>
      </c>
      <c r="I7" s="2">
        <v>20</v>
      </c>
      <c r="J7" s="2">
        <v>20</v>
      </c>
      <c r="K7" s="2">
        <v>50</v>
      </c>
      <c r="L7" s="2">
        <v>0</v>
      </c>
      <c r="M7" s="2">
        <f>+SUM(Table6[[#This Row],[Jezerné 18/1]:[Column4]])</f>
        <v>90</v>
      </c>
      <c r="N7" s="6">
        <v>20</v>
      </c>
    </row>
    <row r="8" spans="1:14" x14ac:dyDescent="0.3">
      <c r="A8" s="32">
        <v>6</v>
      </c>
      <c r="B8" s="2">
        <v>886705</v>
      </c>
      <c r="C8" s="2" t="s">
        <v>165</v>
      </c>
      <c r="D8" s="2" t="s">
        <v>166</v>
      </c>
      <c r="E8" s="2" t="s">
        <v>173</v>
      </c>
      <c r="F8" s="2">
        <v>2011</v>
      </c>
      <c r="G8" s="2">
        <v>30</v>
      </c>
      <c r="H8" s="2">
        <v>25</v>
      </c>
      <c r="I8" s="2">
        <v>0</v>
      </c>
      <c r="J8" s="2">
        <v>0</v>
      </c>
      <c r="K8" s="2">
        <v>0</v>
      </c>
      <c r="L8" s="2">
        <v>0</v>
      </c>
      <c r="M8" s="2">
        <f>+SUM(Table6[[#This Row],[Jezerné 18/1]:[Column4]])</f>
        <v>55</v>
      </c>
      <c r="N8" s="6">
        <v>27</v>
      </c>
    </row>
    <row r="9" spans="1:14" x14ac:dyDescent="0.3">
      <c r="A9" s="32">
        <v>7</v>
      </c>
      <c r="B9" s="2">
        <v>886579</v>
      </c>
      <c r="C9" s="2" t="s">
        <v>110</v>
      </c>
      <c r="D9" s="2" t="s">
        <v>105</v>
      </c>
      <c r="E9" s="2" t="s">
        <v>132</v>
      </c>
      <c r="F9" s="2">
        <v>2011</v>
      </c>
      <c r="G9" s="2">
        <v>20</v>
      </c>
      <c r="H9" s="2">
        <v>20</v>
      </c>
      <c r="I9" s="2">
        <v>0</v>
      </c>
      <c r="J9" s="2">
        <v>0</v>
      </c>
      <c r="K9" s="2">
        <v>0</v>
      </c>
      <c r="L9" s="2">
        <v>0</v>
      </c>
      <c r="M9" s="2">
        <f>+SUM(Table6[[#This Row],[Jezerné 18/1]:[Column4]])</f>
        <v>40</v>
      </c>
      <c r="N9" s="6">
        <v>20</v>
      </c>
    </row>
    <row r="10" spans="1:14" x14ac:dyDescent="0.3">
      <c r="A10" s="32">
        <v>8</v>
      </c>
      <c r="B10" s="2">
        <v>890393</v>
      </c>
      <c r="C10" s="23" t="s">
        <v>87</v>
      </c>
      <c r="D10" s="23" t="s">
        <v>49</v>
      </c>
      <c r="E10" s="2" t="s">
        <v>74</v>
      </c>
      <c r="F10" s="2">
        <v>2012</v>
      </c>
      <c r="G10" s="2">
        <v>18</v>
      </c>
      <c r="H10" s="2">
        <v>16</v>
      </c>
      <c r="I10" s="2">
        <v>0</v>
      </c>
      <c r="J10" s="2">
        <v>0</v>
      </c>
      <c r="K10" s="2">
        <v>0</v>
      </c>
      <c r="L10" s="2">
        <v>0</v>
      </c>
      <c r="M10" s="2">
        <f>+SUM(Table6[[#This Row],[Jezerné 18/1]:[Column4]])</f>
        <v>34</v>
      </c>
      <c r="N10" s="6">
        <v>17</v>
      </c>
    </row>
    <row r="11" spans="1:14" x14ac:dyDescent="0.3">
      <c r="A11" s="32">
        <v>9</v>
      </c>
      <c r="B11" s="2">
        <v>887651</v>
      </c>
      <c r="C11" s="2" t="s">
        <v>85</v>
      </c>
      <c r="D11" s="2" t="s">
        <v>86</v>
      </c>
      <c r="E11" s="2" t="s">
        <v>43</v>
      </c>
      <c r="F11" s="2">
        <v>2012</v>
      </c>
      <c r="G11" s="2">
        <v>16</v>
      </c>
      <c r="H11" s="2">
        <v>18</v>
      </c>
      <c r="I11" s="2">
        <v>0</v>
      </c>
      <c r="J11" s="2">
        <v>0</v>
      </c>
      <c r="K11" s="2">
        <v>0</v>
      </c>
      <c r="L11" s="2">
        <v>0</v>
      </c>
      <c r="M11" s="2">
        <f>+SUM(Table6[[#This Row],[Jezerné 18/1]:[Column4]])</f>
        <v>34</v>
      </c>
      <c r="N11" s="6">
        <v>17</v>
      </c>
    </row>
    <row r="12" spans="1:14" x14ac:dyDescent="0.3">
      <c r="A12" s="32">
        <v>10</v>
      </c>
      <c r="B12" s="2">
        <v>890054</v>
      </c>
      <c r="C12" s="2" t="s">
        <v>167</v>
      </c>
      <c r="D12" s="2" t="s">
        <v>49</v>
      </c>
      <c r="E12" s="2" t="s">
        <v>132</v>
      </c>
      <c r="F12" s="2">
        <v>2012</v>
      </c>
      <c r="G12" s="2">
        <v>14</v>
      </c>
      <c r="H12" s="2">
        <v>14</v>
      </c>
      <c r="I12" s="2">
        <v>0</v>
      </c>
      <c r="J12" s="2">
        <v>0</v>
      </c>
      <c r="K12" s="2">
        <v>0</v>
      </c>
      <c r="L12" s="2">
        <v>0</v>
      </c>
      <c r="M12" s="2">
        <f>+SUM(Table6[[#This Row],[Jezerné 18/1]:[Column4]])</f>
        <v>28</v>
      </c>
      <c r="N12" s="6">
        <v>14</v>
      </c>
    </row>
    <row r="13" spans="1:14" x14ac:dyDescent="0.3">
      <c r="A13" s="32">
        <v>11</v>
      </c>
      <c r="B13" s="15">
        <v>890100</v>
      </c>
      <c r="C13" s="2" t="s">
        <v>168</v>
      </c>
      <c r="D13" s="2" t="s">
        <v>169</v>
      </c>
      <c r="E13" s="2" t="s">
        <v>132</v>
      </c>
      <c r="F13" s="2">
        <v>2012</v>
      </c>
      <c r="G13" s="2">
        <v>12</v>
      </c>
      <c r="H13" s="2">
        <v>12</v>
      </c>
      <c r="I13" s="2">
        <v>0</v>
      </c>
      <c r="J13" s="2">
        <v>0</v>
      </c>
      <c r="K13" s="2">
        <v>0</v>
      </c>
      <c r="L13" s="2">
        <v>0</v>
      </c>
      <c r="M13" s="2">
        <f>+SUM(Table6[[#This Row],[Jezerné 18/1]:[Column4]])</f>
        <v>24</v>
      </c>
      <c r="N13" s="6">
        <v>12</v>
      </c>
    </row>
    <row r="14" spans="1:14" x14ac:dyDescent="0.3">
      <c r="A14" s="32">
        <v>12</v>
      </c>
      <c r="B14" s="15">
        <v>889839</v>
      </c>
      <c r="C14" s="15" t="s">
        <v>55</v>
      </c>
      <c r="D14" s="15" t="s">
        <v>56</v>
      </c>
      <c r="E14" s="15" t="s">
        <v>57</v>
      </c>
      <c r="F14" s="15">
        <v>2012</v>
      </c>
      <c r="G14" s="15">
        <v>10</v>
      </c>
      <c r="H14" s="15">
        <v>11</v>
      </c>
      <c r="I14" s="2">
        <v>0</v>
      </c>
      <c r="J14" s="2">
        <v>0</v>
      </c>
      <c r="K14" s="2">
        <v>0</v>
      </c>
      <c r="L14" s="2">
        <v>0</v>
      </c>
      <c r="M14" s="15">
        <f>+SUM(Table6[[#This Row],[Jezerné 18/1]:[Column4]])</f>
        <v>21</v>
      </c>
      <c r="N14" s="25">
        <v>10</v>
      </c>
    </row>
    <row r="15" spans="1:14" x14ac:dyDescent="0.3">
      <c r="A15" s="32">
        <v>13</v>
      </c>
      <c r="B15" s="15">
        <v>889480</v>
      </c>
      <c r="C15" s="15" t="s">
        <v>170</v>
      </c>
      <c r="D15" s="15" t="s">
        <v>95</v>
      </c>
      <c r="E15" s="15" t="s">
        <v>65</v>
      </c>
      <c r="F15" s="15">
        <v>2012</v>
      </c>
      <c r="G15" s="15">
        <v>11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f>+SUM(Table6[[#This Row],[Jezerné 18/1]:[Column4]])</f>
        <v>11</v>
      </c>
      <c r="N15" s="25">
        <v>6</v>
      </c>
    </row>
    <row r="16" spans="1:14" ht="15" thickBot="1" x14ac:dyDescent="0.35">
      <c r="A16" s="34">
        <v>14</v>
      </c>
      <c r="B16" s="29">
        <v>887080</v>
      </c>
      <c r="C16" s="29" t="s">
        <v>212</v>
      </c>
      <c r="D16" s="29" t="s">
        <v>109</v>
      </c>
      <c r="E16" s="29" t="s">
        <v>209</v>
      </c>
      <c r="F16" s="29">
        <v>2012</v>
      </c>
      <c r="G16" s="29">
        <v>0</v>
      </c>
      <c r="H16" s="29">
        <v>10</v>
      </c>
      <c r="I16" s="29">
        <v>0</v>
      </c>
      <c r="J16" s="29">
        <v>0</v>
      </c>
      <c r="K16" s="29">
        <v>0</v>
      </c>
      <c r="L16" s="29">
        <v>0</v>
      </c>
      <c r="M16" s="29">
        <f>+SUM(Table6[[#This Row],[Jezerné 18/1]:[Column4]])</f>
        <v>10</v>
      </c>
      <c r="N16" s="30">
        <v>5</v>
      </c>
    </row>
  </sheetData>
  <mergeCells count="1">
    <mergeCell ref="A1:N1"/>
  </mergeCells>
  <phoneticPr fontId="2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88E6F-A5B9-4EBF-990F-CD4080C47BBB}">
  <dimension ref="A1:N18"/>
  <sheetViews>
    <sheetView zoomScaleNormal="100" workbookViewId="0">
      <selection activeCell="A3" sqref="A3:N18"/>
    </sheetView>
  </sheetViews>
  <sheetFormatPr defaultRowHeight="14.4" x14ac:dyDescent="0.3"/>
  <cols>
    <col min="2" max="2" width="9.5546875" customWidth="1"/>
    <col min="3" max="3" width="9.88671875" customWidth="1"/>
    <col min="4" max="4" width="13.6640625" customWidth="1"/>
    <col min="5" max="5" width="50.109375" bestFit="1" customWidth="1"/>
    <col min="6" max="6" width="8.88671875" customWidth="1"/>
    <col min="7" max="7" width="7.88671875" customWidth="1"/>
    <col min="8" max="8" width="8.33203125" customWidth="1"/>
    <col min="9" max="9" width="8.44140625" customWidth="1"/>
    <col min="10" max="11" width="8.21875" customWidth="1"/>
    <col min="12" max="12" width="8.44140625" customWidth="1"/>
    <col min="13" max="13" width="7" customWidth="1"/>
  </cols>
  <sheetData>
    <row r="1" spans="1:14" x14ac:dyDescent="0.3">
      <c r="A1" s="49" t="s">
        <v>100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29.4" thickBot="1" x14ac:dyDescent="0.35">
      <c r="A2" s="22" t="s">
        <v>29</v>
      </c>
      <c r="B2" s="22" t="s">
        <v>124</v>
      </c>
      <c r="C2" s="22" t="s">
        <v>7</v>
      </c>
      <c r="D2" s="22" t="s">
        <v>8</v>
      </c>
      <c r="E2" s="22" t="s">
        <v>10</v>
      </c>
      <c r="F2" s="22" t="s">
        <v>9</v>
      </c>
      <c r="G2" s="22" t="s">
        <v>125</v>
      </c>
      <c r="H2" s="22" t="s">
        <v>46</v>
      </c>
      <c r="I2" s="22" t="s">
        <v>215</v>
      </c>
      <c r="J2" s="22" t="s">
        <v>224</v>
      </c>
      <c r="K2" s="22" t="s">
        <v>228</v>
      </c>
      <c r="L2" s="22" t="s">
        <v>118</v>
      </c>
      <c r="M2" s="22" t="s">
        <v>28</v>
      </c>
      <c r="N2" s="22" t="s">
        <v>30</v>
      </c>
    </row>
    <row r="3" spans="1:14" x14ac:dyDescent="0.3">
      <c r="A3" s="11">
        <v>1</v>
      </c>
      <c r="B3" s="35">
        <v>772444</v>
      </c>
      <c r="C3" s="3" t="s">
        <v>31</v>
      </c>
      <c r="D3" s="3" t="s">
        <v>34</v>
      </c>
      <c r="E3" s="3" t="s">
        <v>65</v>
      </c>
      <c r="F3" s="3">
        <v>2009</v>
      </c>
      <c r="G3" s="3">
        <v>50</v>
      </c>
      <c r="H3" s="3">
        <v>40</v>
      </c>
      <c r="I3" s="3">
        <v>40</v>
      </c>
      <c r="J3" s="3">
        <v>40</v>
      </c>
      <c r="K3" s="3">
        <v>80</v>
      </c>
      <c r="L3" s="3">
        <v>0</v>
      </c>
      <c r="M3" s="3">
        <f>+SUM(Table4[[#This Row],[Jezerné 18/1]:[Column4]])</f>
        <v>250</v>
      </c>
      <c r="N3" s="36">
        <f>+AVERAGE(Table4[[#This Row],[Jezerné 18/1]:[Jezerné 19/1]])</f>
        <v>45</v>
      </c>
    </row>
    <row r="4" spans="1:14" x14ac:dyDescent="0.3">
      <c r="A4" s="5">
        <f>1+A3</f>
        <v>2</v>
      </c>
      <c r="B4" s="2">
        <v>772060</v>
      </c>
      <c r="C4" s="2" t="s">
        <v>15</v>
      </c>
      <c r="D4" s="2" t="s">
        <v>16</v>
      </c>
      <c r="E4" s="2" t="s">
        <v>179</v>
      </c>
      <c r="F4" s="2">
        <v>2009</v>
      </c>
      <c r="G4" s="2">
        <v>20</v>
      </c>
      <c r="H4" s="2">
        <v>14</v>
      </c>
      <c r="I4" s="2">
        <v>50</v>
      </c>
      <c r="J4" s="2">
        <v>50</v>
      </c>
      <c r="K4" s="2">
        <v>100</v>
      </c>
      <c r="L4" s="2">
        <v>0</v>
      </c>
      <c r="M4" s="2">
        <f>+SUM(Table4[[#This Row],[Jezerné 18/1]:[Column4]])</f>
        <v>234</v>
      </c>
      <c r="N4" s="37">
        <v>50</v>
      </c>
    </row>
    <row r="5" spans="1:14" x14ac:dyDescent="0.3">
      <c r="A5" s="38">
        <f t="shared" ref="A5:A18" si="0">1+A4</f>
        <v>3</v>
      </c>
      <c r="B5" s="8">
        <v>772802</v>
      </c>
      <c r="C5" s="2" t="s">
        <v>142</v>
      </c>
      <c r="D5" s="2" t="s">
        <v>176</v>
      </c>
      <c r="E5" s="2" t="s">
        <v>180</v>
      </c>
      <c r="F5" s="2">
        <v>2010</v>
      </c>
      <c r="G5" s="2">
        <v>14</v>
      </c>
      <c r="H5" s="2">
        <v>12</v>
      </c>
      <c r="I5" s="2">
        <v>30</v>
      </c>
      <c r="J5" s="2">
        <v>18</v>
      </c>
      <c r="K5" s="2">
        <v>60</v>
      </c>
      <c r="L5" s="2">
        <v>0</v>
      </c>
      <c r="M5" s="2">
        <f>+SUM(Table4[[#This Row],[Jezerné 18/1]:[Column4]])</f>
        <v>134</v>
      </c>
      <c r="N5" s="37">
        <v>24</v>
      </c>
    </row>
    <row r="6" spans="1:14" x14ac:dyDescent="0.3">
      <c r="A6" s="5">
        <f t="shared" si="0"/>
        <v>4</v>
      </c>
      <c r="B6" s="2">
        <v>772458</v>
      </c>
      <c r="C6" s="2" t="s">
        <v>139</v>
      </c>
      <c r="D6" s="2" t="s">
        <v>11</v>
      </c>
      <c r="E6" s="2" t="s">
        <v>148</v>
      </c>
      <c r="F6" s="2">
        <v>2009</v>
      </c>
      <c r="G6" s="2">
        <v>16</v>
      </c>
      <c r="H6" s="2">
        <v>25</v>
      </c>
      <c r="I6" s="2">
        <v>25</v>
      </c>
      <c r="J6" s="2">
        <v>30</v>
      </c>
      <c r="K6" s="2">
        <v>36</v>
      </c>
      <c r="L6" s="2">
        <v>0</v>
      </c>
      <c r="M6" s="2">
        <f>+SUM(Table4[[#This Row],[Jezerné 18/1]:[Column4]])</f>
        <v>132</v>
      </c>
      <c r="N6" s="37">
        <v>27.5</v>
      </c>
    </row>
    <row r="7" spans="1:14" x14ac:dyDescent="0.3">
      <c r="A7" s="38">
        <f t="shared" si="0"/>
        <v>5</v>
      </c>
      <c r="B7" s="8">
        <v>772198</v>
      </c>
      <c r="C7" s="2" t="s">
        <v>60</v>
      </c>
      <c r="D7" s="2" t="s">
        <v>112</v>
      </c>
      <c r="E7" s="2" t="s">
        <v>63</v>
      </c>
      <c r="F7" s="2">
        <v>2009</v>
      </c>
      <c r="G7" s="2">
        <v>10</v>
      </c>
      <c r="H7" s="2">
        <v>10</v>
      </c>
      <c r="I7" s="2">
        <v>18</v>
      </c>
      <c r="J7" s="2">
        <v>20</v>
      </c>
      <c r="K7" s="2">
        <v>50</v>
      </c>
      <c r="L7" s="2">
        <v>0</v>
      </c>
      <c r="M7" s="2">
        <f>+SUM(Table4[[#This Row],[Jezerné 18/1]:[Column4]])</f>
        <v>108</v>
      </c>
      <c r="N7" s="37">
        <v>19</v>
      </c>
    </row>
    <row r="8" spans="1:14" x14ac:dyDescent="0.3">
      <c r="A8" s="5">
        <f t="shared" si="0"/>
        <v>6</v>
      </c>
      <c r="B8" s="2">
        <v>772499</v>
      </c>
      <c r="C8" s="2" t="s">
        <v>32</v>
      </c>
      <c r="D8" s="2" t="s">
        <v>35</v>
      </c>
      <c r="E8" s="2" t="s">
        <v>74</v>
      </c>
      <c r="F8" s="2">
        <v>2010</v>
      </c>
      <c r="G8" s="2">
        <v>11</v>
      </c>
      <c r="H8" s="2">
        <v>11</v>
      </c>
      <c r="I8" s="2">
        <v>20</v>
      </c>
      <c r="J8" s="2">
        <v>25</v>
      </c>
      <c r="K8" s="2">
        <v>40</v>
      </c>
      <c r="L8" s="2">
        <v>0</v>
      </c>
      <c r="M8" s="2">
        <f>+SUM(Table4[[#This Row],[Jezerné 18/1]:[Column4]])</f>
        <v>107</v>
      </c>
      <c r="N8" s="37">
        <v>22.5</v>
      </c>
    </row>
    <row r="9" spans="1:14" x14ac:dyDescent="0.3">
      <c r="A9" s="38">
        <f t="shared" si="0"/>
        <v>7</v>
      </c>
      <c r="B9" s="8">
        <v>773434</v>
      </c>
      <c r="C9" s="2" t="s">
        <v>69</v>
      </c>
      <c r="D9" s="2" t="s">
        <v>39</v>
      </c>
      <c r="E9" s="2" t="s">
        <v>73</v>
      </c>
      <c r="F9" s="2">
        <v>2009</v>
      </c>
      <c r="G9" s="2">
        <v>18</v>
      </c>
      <c r="H9" s="2">
        <v>16</v>
      </c>
      <c r="I9" s="2">
        <v>0</v>
      </c>
      <c r="J9" s="2">
        <v>0</v>
      </c>
      <c r="K9" s="2">
        <v>32</v>
      </c>
      <c r="L9" s="2">
        <v>0</v>
      </c>
      <c r="M9" s="2">
        <f>+SUM(Table4[[#This Row],[Jezerné 18/1]:[Column4]])</f>
        <v>66</v>
      </c>
      <c r="N9" s="37">
        <f>+AVERAGE(Table4[[#This Row],[Jezerné 18/1]:[Jezerné 19/1]])</f>
        <v>17</v>
      </c>
    </row>
    <row r="10" spans="1:14" x14ac:dyDescent="0.3">
      <c r="A10" s="5">
        <f t="shared" si="0"/>
        <v>8</v>
      </c>
      <c r="B10" s="2">
        <v>772182</v>
      </c>
      <c r="C10" s="2" t="s">
        <v>13</v>
      </c>
      <c r="D10" s="2" t="s">
        <v>14</v>
      </c>
      <c r="E10" s="2" t="s">
        <v>42</v>
      </c>
      <c r="F10" s="2">
        <v>2009</v>
      </c>
      <c r="G10" s="2">
        <v>12</v>
      </c>
      <c r="H10" s="2">
        <v>50</v>
      </c>
      <c r="I10" s="2">
        <v>0</v>
      </c>
      <c r="J10" s="2">
        <v>0</v>
      </c>
      <c r="K10" s="2">
        <v>0</v>
      </c>
      <c r="L10" s="2">
        <v>0</v>
      </c>
      <c r="M10" s="2">
        <f>+SUM(Table4[[#This Row],[Jezerné 18/1]:[Column4]])</f>
        <v>62</v>
      </c>
      <c r="N10" s="37">
        <f>+AVERAGE(Table4[[#This Row],[Jezerné 18/1]:[Jezerné 19/1]])</f>
        <v>31</v>
      </c>
    </row>
    <row r="11" spans="1:14" x14ac:dyDescent="0.3">
      <c r="A11" s="38">
        <f t="shared" si="0"/>
        <v>9</v>
      </c>
      <c r="B11" s="8">
        <v>772493</v>
      </c>
      <c r="C11" s="2" t="s">
        <v>0</v>
      </c>
      <c r="D11" s="2" t="s">
        <v>11</v>
      </c>
      <c r="E11" s="2" t="s">
        <v>115</v>
      </c>
      <c r="F11" s="2">
        <v>2009</v>
      </c>
      <c r="G11" s="2">
        <v>30</v>
      </c>
      <c r="H11" s="2">
        <v>30</v>
      </c>
      <c r="I11" s="2">
        <v>0</v>
      </c>
      <c r="J11" s="2">
        <v>0</v>
      </c>
      <c r="K11" s="2">
        <v>0</v>
      </c>
      <c r="L11" s="2">
        <v>0</v>
      </c>
      <c r="M11" s="2">
        <f>+SUM(Table4[[#This Row],[Jezerné 18/1]:[Column4]])</f>
        <v>60</v>
      </c>
      <c r="N11" s="37">
        <f>+AVERAGE(Table4[[#This Row],[Jezerné 18/1]:[Jezerné 19/1]])</f>
        <v>30</v>
      </c>
    </row>
    <row r="12" spans="1:14" x14ac:dyDescent="0.3">
      <c r="A12" s="5">
        <f t="shared" si="0"/>
        <v>10</v>
      </c>
      <c r="B12" s="2">
        <v>773542</v>
      </c>
      <c r="C12" s="2" t="s">
        <v>174</v>
      </c>
      <c r="D12" s="2" t="s">
        <v>72</v>
      </c>
      <c r="E12" s="2" t="s">
        <v>75</v>
      </c>
      <c r="F12" s="2">
        <v>2009</v>
      </c>
      <c r="G12" s="2">
        <v>40</v>
      </c>
      <c r="H12" s="2">
        <v>18</v>
      </c>
      <c r="I12" s="2">
        <v>0</v>
      </c>
      <c r="J12" s="2">
        <v>0</v>
      </c>
      <c r="K12" s="2">
        <v>0</v>
      </c>
      <c r="L12" s="2">
        <v>0</v>
      </c>
      <c r="M12" s="2">
        <f>+SUM(Table4[[#This Row],[Jezerné 18/1]:[Column4]])</f>
        <v>58</v>
      </c>
      <c r="N12" s="37">
        <f>+AVERAGE(Table4[[#This Row],[Jezerné 18/1]:[Jezerné 19/1]])</f>
        <v>29</v>
      </c>
    </row>
    <row r="13" spans="1:14" x14ac:dyDescent="0.3">
      <c r="A13" s="38">
        <f t="shared" si="0"/>
        <v>11</v>
      </c>
      <c r="B13" s="8">
        <v>773442</v>
      </c>
      <c r="C13" s="2" t="s">
        <v>83</v>
      </c>
      <c r="D13" s="2" t="s">
        <v>84</v>
      </c>
      <c r="E13" s="2" t="s">
        <v>74</v>
      </c>
      <c r="F13" s="2">
        <v>2010</v>
      </c>
      <c r="G13" s="2">
        <v>9</v>
      </c>
      <c r="H13" s="2">
        <v>9</v>
      </c>
      <c r="I13" s="2">
        <v>16</v>
      </c>
      <c r="J13" s="2">
        <v>16</v>
      </c>
      <c r="K13" s="2">
        <v>0</v>
      </c>
      <c r="L13" s="2">
        <v>0</v>
      </c>
      <c r="M13" s="2">
        <f>+SUM(Table4[[#This Row],[Jezerné 18/1]:[Column4]])</f>
        <v>50</v>
      </c>
      <c r="N13" s="37">
        <v>16</v>
      </c>
    </row>
    <row r="14" spans="1:14" x14ac:dyDescent="0.3">
      <c r="A14" s="5">
        <f t="shared" si="0"/>
        <v>12</v>
      </c>
      <c r="B14" s="2">
        <v>772907</v>
      </c>
      <c r="C14" s="2" t="s">
        <v>175</v>
      </c>
      <c r="D14" s="2" t="s">
        <v>62</v>
      </c>
      <c r="E14" s="2" t="s">
        <v>178</v>
      </c>
      <c r="F14" s="2">
        <v>2010</v>
      </c>
      <c r="G14" s="2">
        <v>25</v>
      </c>
      <c r="H14" s="2">
        <v>20</v>
      </c>
      <c r="I14" s="2">
        <v>0</v>
      </c>
      <c r="J14" s="2">
        <v>0</v>
      </c>
      <c r="K14" s="2">
        <v>0</v>
      </c>
      <c r="L14" s="2">
        <v>0</v>
      </c>
      <c r="M14" s="2">
        <f>+SUM(Table4[[#This Row],[Jezerné 18/1]:[Column4]])</f>
        <v>45</v>
      </c>
      <c r="N14" s="37">
        <f>+AVERAGE(Table4[[#This Row],[Jezerné 18/1]:[Jezerné 19/1]])</f>
        <v>22.5</v>
      </c>
    </row>
    <row r="15" spans="1:14" x14ac:dyDescent="0.3">
      <c r="A15" s="38">
        <f t="shared" si="0"/>
        <v>13</v>
      </c>
      <c r="B15" s="8">
        <v>805603</v>
      </c>
      <c r="C15" s="2" t="s">
        <v>40</v>
      </c>
      <c r="D15" s="2" t="s">
        <v>1</v>
      </c>
      <c r="E15" s="2" t="s">
        <v>181</v>
      </c>
      <c r="F15" s="2">
        <v>2009</v>
      </c>
      <c r="G15" s="2">
        <v>8</v>
      </c>
      <c r="H15" s="2">
        <v>8</v>
      </c>
      <c r="I15" s="2">
        <v>0</v>
      </c>
      <c r="J15" s="2">
        <v>0</v>
      </c>
      <c r="K15" s="2">
        <v>0</v>
      </c>
      <c r="L15" s="2">
        <v>0</v>
      </c>
      <c r="M15" s="2">
        <f>+SUM(Table4[[#This Row],[Jezerné 18/1]:[Column4]])</f>
        <v>16</v>
      </c>
      <c r="N15" s="37">
        <f>+AVERAGE(Table4[[#This Row],[Jezerné 18/1]:[Jezerné 19/1]])</f>
        <v>8</v>
      </c>
    </row>
    <row r="16" spans="1:14" x14ac:dyDescent="0.3">
      <c r="A16" s="5">
        <f t="shared" si="0"/>
        <v>14</v>
      </c>
      <c r="B16" s="2">
        <v>777542</v>
      </c>
      <c r="C16" s="2" t="s">
        <v>177</v>
      </c>
      <c r="D16" s="2" t="s">
        <v>19</v>
      </c>
      <c r="E16" s="2" t="s">
        <v>181</v>
      </c>
      <c r="F16" s="2">
        <v>2010</v>
      </c>
      <c r="G16" s="2">
        <v>7</v>
      </c>
      <c r="H16" s="2">
        <v>7</v>
      </c>
      <c r="I16" s="2">
        <v>0</v>
      </c>
      <c r="J16" s="2">
        <v>0</v>
      </c>
      <c r="K16" s="2">
        <v>0</v>
      </c>
      <c r="L16" s="2">
        <v>0</v>
      </c>
      <c r="M16" s="2">
        <f>+SUM(Table4[[#This Row],[Jezerné 18/1]:[Column4]])</f>
        <v>14</v>
      </c>
      <c r="N16" s="37">
        <f>+AVERAGE(Table4[[#This Row],[Jezerné 18/1]:[Jezerné 19/1]])</f>
        <v>7</v>
      </c>
    </row>
    <row r="17" spans="1:14" x14ac:dyDescent="0.3">
      <c r="A17" s="38">
        <f t="shared" si="0"/>
        <v>15</v>
      </c>
      <c r="B17" s="8">
        <v>775295</v>
      </c>
      <c r="C17" s="2" t="s">
        <v>18</v>
      </c>
      <c r="D17" s="2" t="s">
        <v>19</v>
      </c>
      <c r="E17" s="2" t="s">
        <v>182</v>
      </c>
      <c r="F17" s="2">
        <v>2010</v>
      </c>
      <c r="G17" s="2">
        <v>6</v>
      </c>
      <c r="H17" s="2">
        <v>6</v>
      </c>
      <c r="I17" s="2">
        <v>0</v>
      </c>
      <c r="J17" s="2">
        <v>0</v>
      </c>
      <c r="K17" s="2">
        <v>0</v>
      </c>
      <c r="L17" s="2">
        <v>0</v>
      </c>
      <c r="M17" s="2">
        <f>+SUM(Table4[[#This Row],[Jezerné 18/1]:[Column4]])</f>
        <v>12</v>
      </c>
      <c r="N17" s="37">
        <f>+AVERAGE(Table4[[#This Row],[Jezerné 18/1]:[Jezerné 19/1]])</f>
        <v>6</v>
      </c>
    </row>
    <row r="18" spans="1:14" ht="15" thickBot="1" x14ac:dyDescent="0.35">
      <c r="A18" s="28">
        <f t="shared" si="0"/>
        <v>16</v>
      </c>
      <c r="B18" s="29">
        <v>770745</v>
      </c>
      <c r="C18" s="29" t="s">
        <v>82</v>
      </c>
      <c r="D18" s="29" t="s">
        <v>11</v>
      </c>
      <c r="E18" s="29" t="s">
        <v>65</v>
      </c>
      <c r="F18" s="29">
        <v>2010</v>
      </c>
      <c r="G18" s="29">
        <v>5</v>
      </c>
      <c r="H18" s="29">
        <v>5</v>
      </c>
      <c r="I18" s="29">
        <v>0</v>
      </c>
      <c r="J18" s="29">
        <v>0</v>
      </c>
      <c r="K18" s="29">
        <v>0</v>
      </c>
      <c r="L18" s="29">
        <v>0</v>
      </c>
      <c r="M18" s="29">
        <f>+SUM(Table4[[#This Row],[Jezerné 18/1]:[Column4]])</f>
        <v>10</v>
      </c>
      <c r="N18" s="39">
        <f>+AVERAGE(Table4[[#This Row],[Jezerné 18/1]:[Jezerné 19/1]])</f>
        <v>5</v>
      </c>
    </row>
  </sheetData>
  <mergeCells count="1">
    <mergeCell ref="A1:N1"/>
  </mergeCells>
  <phoneticPr fontId="2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3A7B1-5187-41DF-8B58-EC90EA633A68}">
  <dimension ref="A1:N16"/>
  <sheetViews>
    <sheetView zoomScaleNormal="100" workbookViewId="0">
      <selection activeCell="I2" sqref="I2:K2"/>
    </sheetView>
  </sheetViews>
  <sheetFormatPr defaultRowHeight="14.4" x14ac:dyDescent="0.3"/>
  <cols>
    <col min="1" max="1" width="7" customWidth="1"/>
    <col min="2" max="2" width="12.33203125" customWidth="1"/>
    <col min="3" max="3" width="12.6640625" customWidth="1"/>
    <col min="4" max="4" width="17" customWidth="1"/>
    <col min="5" max="5" width="23.88671875" customWidth="1"/>
    <col min="6" max="6" width="9.77734375" customWidth="1"/>
    <col min="7" max="7" width="8.109375" customWidth="1"/>
    <col min="8" max="8" width="7.77734375" customWidth="1"/>
    <col min="9" max="9" width="9" customWidth="1"/>
    <col min="10" max="11" width="8.88671875" customWidth="1"/>
    <col min="12" max="12" width="8.5546875" customWidth="1"/>
    <col min="14" max="14" width="10.6640625" customWidth="1"/>
  </cols>
  <sheetData>
    <row r="1" spans="1:14" x14ac:dyDescent="0.3">
      <c r="A1" s="50" t="s">
        <v>101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29.4" thickBot="1" x14ac:dyDescent="0.35">
      <c r="A2" s="40" t="s">
        <v>29</v>
      </c>
      <c r="B2" s="21" t="s">
        <v>124</v>
      </c>
      <c r="C2" s="21" t="s">
        <v>7</v>
      </c>
      <c r="D2" s="21" t="s">
        <v>8</v>
      </c>
      <c r="E2" s="21" t="s">
        <v>10</v>
      </c>
      <c r="F2" s="21" t="s">
        <v>9</v>
      </c>
      <c r="G2" s="21" t="s">
        <v>125</v>
      </c>
      <c r="H2" s="21" t="s">
        <v>46</v>
      </c>
      <c r="I2" s="21" t="s">
        <v>215</v>
      </c>
      <c r="J2" s="21" t="s">
        <v>224</v>
      </c>
      <c r="K2" s="21" t="s">
        <v>228</v>
      </c>
      <c r="L2" s="21" t="s">
        <v>118</v>
      </c>
      <c r="M2" s="21" t="s">
        <v>28</v>
      </c>
      <c r="N2" s="41" t="s">
        <v>30</v>
      </c>
    </row>
    <row r="3" spans="1:14" x14ac:dyDescent="0.3">
      <c r="A3" s="27">
        <v>1</v>
      </c>
      <c r="B3" s="3">
        <v>886376</v>
      </c>
      <c r="C3" s="3" t="s">
        <v>185</v>
      </c>
      <c r="D3" s="3" t="s">
        <v>68</v>
      </c>
      <c r="E3" s="3" t="s">
        <v>183</v>
      </c>
      <c r="F3" s="3">
        <v>2009</v>
      </c>
      <c r="G3" s="3">
        <v>40</v>
      </c>
      <c r="H3" s="3">
        <v>50</v>
      </c>
      <c r="I3" s="3">
        <v>50</v>
      </c>
      <c r="J3" s="3">
        <v>50</v>
      </c>
      <c r="K3" s="3">
        <v>60</v>
      </c>
      <c r="L3" s="3">
        <v>0</v>
      </c>
      <c r="M3" s="3">
        <f>+SUM(Table7[[#This Row],[Jezerné 18/1]:[Column4]])</f>
        <v>250</v>
      </c>
      <c r="N3" s="4">
        <v>50</v>
      </c>
    </row>
    <row r="4" spans="1:14" x14ac:dyDescent="0.3">
      <c r="A4" s="5">
        <v>2</v>
      </c>
      <c r="B4" s="2">
        <v>886247</v>
      </c>
      <c r="C4" s="2" t="s">
        <v>76</v>
      </c>
      <c r="D4" s="2" t="s">
        <v>77</v>
      </c>
      <c r="E4" s="2" t="s">
        <v>73</v>
      </c>
      <c r="F4" s="2">
        <v>2010</v>
      </c>
      <c r="G4" s="2">
        <v>50</v>
      </c>
      <c r="H4" s="2">
        <v>20</v>
      </c>
      <c r="I4" s="2">
        <v>40</v>
      </c>
      <c r="J4" s="2">
        <v>25</v>
      </c>
      <c r="K4" s="2">
        <v>100</v>
      </c>
      <c r="L4" s="2">
        <v>0</v>
      </c>
      <c r="M4" s="2">
        <f>+SUM(Table7[[#This Row],[Jezerné 18/1]:[Column4]])</f>
        <v>235</v>
      </c>
      <c r="N4" s="6">
        <v>45</v>
      </c>
    </row>
    <row r="5" spans="1:14" x14ac:dyDescent="0.3">
      <c r="A5" s="5">
        <v>3</v>
      </c>
      <c r="B5" s="2">
        <v>886248</v>
      </c>
      <c r="C5" s="2" t="s">
        <v>66</v>
      </c>
      <c r="D5" s="2" t="s">
        <v>67</v>
      </c>
      <c r="E5" s="2" t="s">
        <v>73</v>
      </c>
      <c r="F5" s="2">
        <v>2009</v>
      </c>
      <c r="G5" s="2">
        <v>12</v>
      </c>
      <c r="H5" s="2">
        <v>40</v>
      </c>
      <c r="I5" s="2">
        <v>25</v>
      </c>
      <c r="J5" s="2">
        <v>40</v>
      </c>
      <c r="K5" s="2">
        <v>80</v>
      </c>
      <c r="L5" s="2">
        <v>0</v>
      </c>
      <c r="M5" s="2">
        <f>+SUM(Table7[[#This Row],[Jezerné 18/1]:[Column4]])</f>
        <v>197</v>
      </c>
      <c r="N5" s="6">
        <v>40</v>
      </c>
    </row>
    <row r="6" spans="1:14" x14ac:dyDescent="0.3">
      <c r="A6" s="5">
        <v>4</v>
      </c>
      <c r="B6" s="2">
        <v>886025</v>
      </c>
      <c r="C6" s="2" t="s">
        <v>17</v>
      </c>
      <c r="D6" s="2" t="s">
        <v>12</v>
      </c>
      <c r="E6" s="2" t="s">
        <v>184</v>
      </c>
      <c r="F6" s="2">
        <v>2010</v>
      </c>
      <c r="G6" s="2">
        <v>25</v>
      </c>
      <c r="H6" s="2">
        <v>25</v>
      </c>
      <c r="I6" s="2">
        <v>20</v>
      </c>
      <c r="J6" s="2">
        <v>30</v>
      </c>
      <c r="K6" s="2">
        <v>40</v>
      </c>
      <c r="L6" s="2">
        <v>0</v>
      </c>
      <c r="M6" s="2">
        <f>+SUM(Table7[[#This Row],[Jezerné 18/1]:[Column4]])</f>
        <v>140</v>
      </c>
      <c r="N6" s="6">
        <v>27.5</v>
      </c>
    </row>
    <row r="7" spans="1:14" x14ac:dyDescent="0.3">
      <c r="A7" s="5">
        <v>7</v>
      </c>
      <c r="B7" s="2">
        <v>887650</v>
      </c>
      <c r="C7" s="2" t="s">
        <v>80</v>
      </c>
      <c r="D7" s="2" t="s">
        <v>81</v>
      </c>
      <c r="E7" s="2" t="s">
        <v>43</v>
      </c>
      <c r="F7" s="2">
        <v>2010</v>
      </c>
      <c r="G7" s="2">
        <v>14</v>
      </c>
      <c r="H7" s="2">
        <v>18</v>
      </c>
      <c r="I7" s="2">
        <v>30</v>
      </c>
      <c r="J7" s="2">
        <v>20</v>
      </c>
      <c r="K7" s="2">
        <v>50</v>
      </c>
      <c r="L7" s="2">
        <v>0</v>
      </c>
      <c r="M7" s="2">
        <f>+SUM(Table7[[#This Row],[Jezerné 18/1]:[Column4]])</f>
        <v>132</v>
      </c>
      <c r="N7" s="6">
        <v>25</v>
      </c>
    </row>
    <row r="8" spans="1:14" x14ac:dyDescent="0.3">
      <c r="A8" s="5">
        <v>5</v>
      </c>
      <c r="B8" s="2">
        <v>887103</v>
      </c>
      <c r="C8" s="2" t="s">
        <v>186</v>
      </c>
      <c r="D8" s="2" t="s">
        <v>12</v>
      </c>
      <c r="E8" s="2" t="s">
        <v>183</v>
      </c>
      <c r="F8" s="2">
        <v>2009</v>
      </c>
      <c r="G8" s="2">
        <v>30</v>
      </c>
      <c r="H8" s="2">
        <v>12</v>
      </c>
      <c r="I8" s="2">
        <v>0</v>
      </c>
      <c r="J8" s="2">
        <v>0</v>
      </c>
      <c r="K8" s="2">
        <v>0</v>
      </c>
      <c r="L8" s="2">
        <v>0</v>
      </c>
      <c r="M8" s="2">
        <f>+SUM(Table7[[#This Row],[Jezerné 18/1]:[Column4]])</f>
        <v>42</v>
      </c>
      <c r="N8" s="6">
        <v>21</v>
      </c>
    </row>
    <row r="9" spans="1:14" x14ac:dyDescent="0.3">
      <c r="A9" s="5">
        <v>6</v>
      </c>
      <c r="B9" s="2">
        <v>886094</v>
      </c>
      <c r="C9" s="2" t="s">
        <v>194</v>
      </c>
      <c r="D9" s="2" t="s">
        <v>195</v>
      </c>
      <c r="E9" s="2" t="s">
        <v>107</v>
      </c>
      <c r="F9" s="2">
        <v>2009</v>
      </c>
      <c r="G9" s="2">
        <v>10</v>
      </c>
      <c r="H9" s="2">
        <v>30</v>
      </c>
      <c r="I9" s="2">
        <v>0</v>
      </c>
      <c r="J9" s="2">
        <v>0</v>
      </c>
      <c r="K9" s="2">
        <v>0</v>
      </c>
      <c r="L9" s="2">
        <v>0</v>
      </c>
      <c r="M9" s="2">
        <f>+SUM(Table7[[#This Row],[Jezerné 18/1]:[Column4]])</f>
        <v>40</v>
      </c>
      <c r="N9" s="6">
        <v>20</v>
      </c>
    </row>
    <row r="10" spans="1:14" x14ac:dyDescent="0.3">
      <c r="A10" s="5">
        <v>7</v>
      </c>
      <c r="B10" s="2"/>
      <c r="C10" s="2" t="s">
        <v>232</v>
      </c>
      <c r="D10" s="2" t="s">
        <v>233</v>
      </c>
      <c r="E10" s="2"/>
      <c r="F10" s="2">
        <v>2010</v>
      </c>
      <c r="G10" s="2"/>
      <c r="H10" s="2"/>
      <c r="I10" s="2"/>
      <c r="J10" s="2"/>
      <c r="K10" s="2">
        <v>36</v>
      </c>
      <c r="L10" s="2"/>
      <c r="M10" s="2">
        <f>+SUM(Table7[[#This Row],[Jezerné 18/1]:[Column4]])</f>
        <v>36</v>
      </c>
      <c r="N10" s="6"/>
    </row>
    <row r="11" spans="1:14" x14ac:dyDescent="0.3">
      <c r="A11" s="5">
        <v>8</v>
      </c>
      <c r="B11" s="2">
        <v>886451</v>
      </c>
      <c r="C11" s="2" t="s">
        <v>190</v>
      </c>
      <c r="D11" s="2" t="s">
        <v>191</v>
      </c>
      <c r="E11" s="2" t="s">
        <v>50</v>
      </c>
      <c r="F11" s="2">
        <v>2010</v>
      </c>
      <c r="G11" s="2">
        <v>16</v>
      </c>
      <c r="H11" s="2">
        <v>14</v>
      </c>
      <c r="I11" s="2">
        <v>0</v>
      </c>
      <c r="J11" s="2">
        <v>0</v>
      </c>
      <c r="K11" s="2">
        <v>0</v>
      </c>
      <c r="L11" s="2">
        <v>0</v>
      </c>
      <c r="M11" s="2">
        <f>+SUM(Table7[[#This Row],[Jezerné 18/1]:[Column4]])</f>
        <v>30</v>
      </c>
      <c r="N11" s="6">
        <v>15</v>
      </c>
    </row>
    <row r="12" spans="1:14" x14ac:dyDescent="0.3">
      <c r="A12" s="5">
        <v>9</v>
      </c>
      <c r="B12" s="2">
        <v>886846</v>
      </c>
      <c r="C12" s="2" t="s">
        <v>192</v>
      </c>
      <c r="D12" s="2" t="s">
        <v>193</v>
      </c>
      <c r="E12" s="2" t="s">
        <v>171</v>
      </c>
      <c r="F12" s="2">
        <v>2009</v>
      </c>
      <c r="G12" s="2">
        <v>11</v>
      </c>
      <c r="H12" s="2">
        <v>11</v>
      </c>
      <c r="I12" s="2">
        <v>0</v>
      </c>
      <c r="J12" s="2">
        <v>0</v>
      </c>
      <c r="K12" s="2">
        <v>0</v>
      </c>
      <c r="L12" s="2">
        <v>0</v>
      </c>
      <c r="M12" s="2">
        <f>+SUM(Table7[[#This Row],[Jezerné 18/1]:[Column4]])</f>
        <v>22</v>
      </c>
      <c r="N12" s="6">
        <v>11</v>
      </c>
    </row>
    <row r="13" spans="1:14" x14ac:dyDescent="0.3">
      <c r="A13" s="5">
        <v>10</v>
      </c>
      <c r="B13" s="2">
        <v>886596</v>
      </c>
      <c r="C13" s="2" t="s">
        <v>187</v>
      </c>
      <c r="D13" s="2" t="s">
        <v>188</v>
      </c>
      <c r="E13" s="2" t="s">
        <v>157</v>
      </c>
      <c r="F13" s="2">
        <v>2010</v>
      </c>
      <c r="G13" s="2">
        <v>20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f>+SUM(Table7[[#This Row],[Jezerné 18/1]:[Column4]])</f>
        <v>20</v>
      </c>
      <c r="N13" s="6">
        <v>10</v>
      </c>
    </row>
    <row r="14" spans="1:14" x14ac:dyDescent="0.3">
      <c r="A14" s="5">
        <v>11</v>
      </c>
      <c r="B14" s="2">
        <v>885986</v>
      </c>
      <c r="C14" s="2" t="s">
        <v>196</v>
      </c>
      <c r="D14" s="2" t="s">
        <v>197</v>
      </c>
      <c r="E14" s="2" t="s">
        <v>50</v>
      </c>
      <c r="F14" s="2">
        <v>2010</v>
      </c>
      <c r="G14" s="2">
        <v>9</v>
      </c>
      <c r="H14" s="2">
        <v>10</v>
      </c>
      <c r="I14" s="2">
        <v>0</v>
      </c>
      <c r="J14" s="2">
        <v>0</v>
      </c>
      <c r="K14" s="2">
        <v>0</v>
      </c>
      <c r="L14" s="2">
        <v>0</v>
      </c>
      <c r="M14" s="2">
        <f>+SUM(Table7[[#This Row],[Jezerné 18/1]:[Column4]])</f>
        <v>19</v>
      </c>
      <c r="N14" s="6">
        <v>9</v>
      </c>
    </row>
    <row r="15" spans="1:14" x14ac:dyDescent="0.3">
      <c r="A15" s="24">
        <v>12</v>
      </c>
      <c r="B15" s="15">
        <v>886291</v>
      </c>
      <c r="C15" s="15" t="s">
        <v>189</v>
      </c>
      <c r="D15" s="15" t="s">
        <v>106</v>
      </c>
      <c r="E15" s="15" t="s">
        <v>157</v>
      </c>
      <c r="F15" s="15">
        <v>2010</v>
      </c>
      <c r="G15" s="15">
        <v>18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f>+SUM(Table7[[#This Row],[Jezerné 18/1]:[Column4]])</f>
        <v>18</v>
      </c>
      <c r="N15" s="25">
        <v>9</v>
      </c>
    </row>
    <row r="16" spans="1:14" ht="15" thickBot="1" x14ac:dyDescent="0.35">
      <c r="A16" s="28">
        <v>13</v>
      </c>
      <c r="B16" s="29">
        <v>889560</v>
      </c>
      <c r="C16" s="29" t="s">
        <v>210</v>
      </c>
      <c r="D16" s="29" t="s">
        <v>211</v>
      </c>
      <c r="E16" s="29" t="s">
        <v>209</v>
      </c>
      <c r="F16" s="29">
        <v>2010</v>
      </c>
      <c r="G16" s="29">
        <v>0</v>
      </c>
      <c r="H16" s="29">
        <v>16</v>
      </c>
      <c r="I16" s="29">
        <v>0</v>
      </c>
      <c r="J16" s="29">
        <v>0</v>
      </c>
      <c r="K16" s="29">
        <v>0</v>
      </c>
      <c r="L16" s="29">
        <v>0</v>
      </c>
      <c r="M16" s="29">
        <f>+SUM(Table7[[#This Row],[Jezerné 18/1]:[Column4]])</f>
        <v>16</v>
      </c>
      <c r="N16" s="30">
        <v>8</v>
      </c>
    </row>
  </sheetData>
  <mergeCells count="1">
    <mergeCell ref="A1:N1"/>
  </mergeCells>
  <phoneticPr fontId="2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2A3AD-393F-4581-88EE-C22E7A419703}">
  <dimension ref="A1:N12"/>
  <sheetViews>
    <sheetView zoomScaleNormal="100" workbookViewId="0">
      <selection activeCell="R13" sqref="R13"/>
    </sheetView>
  </sheetViews>
  <sheetFormatPr defaultRowHeight="14.4" x14ac:dyDescent="0.3"/>
  <cols>
    <col min="1" max="1" width="8.77734375" customWidth="1"/>
    <col min="2" max="2" width="13" bestFit="1" customWidth="1"/>
    <col min="3" max="3" width="9.88671875" customWidth="1"/>
    <col min="4" max="4" width="13.21875" customWidth="1"/>
    <col min="5" max="5" width="24.6640625" customWidth="1"/>
    <col min="6" max="6" width="10.21875" customWidth="1"/>
    <col min="7" max="9" width="8.109375" customWidth="1"/>
    <col min="10" max="10" width="10.77734375" customWidth="1"/>
    <col min="11" max="12" width="9" customWidth="1"/>
    <col min="13" max="13" width="6.44140625" customWidth="1"/>
    <col min="14" max="14" width="8.33203125" customWidth="1"/>
  </cols>
  <sheetData>
    <row r="1" spans="1:14" ht="15" thickBot="1" x14ac:dyDescent="0.35">
      <c r="A1" s="42" t="s">
        <v>102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ht="28.8" x14ac:dyDescent="0.3">
      <c r="A2" s="10" t="s">
        <v>29</v>
      </c>
      <c r="B2" s="10" t="s">
        <v>124</v>
      </c>
      <c r="C2" s="10" t="s">
        <v>7</v>
      </c>
      <c r="D2" s="10" t="s">
        <v>8</v>
      </c>
      <c r="E2" s="10" t="s">
        <v>10</v>
      </c>
      <c r="F2" s="10" t="s">
        <v>9</v>
      </c>
      <c r="G2" s="10" t="s">
        <v>198</v>
      </c>
      <c r="H2" s="10" t="s">
        <v>125</v>
      </c>
      <c r="I2" s="10" t="s">
        <v>199</v>
      </c>
      <c r="J2" s="21" t="s">
        <v>215</v>
      </c>
      <c r="K2" s="21" t="s">
        <v>224</v>
      </c>
      <c r="L2" s="21" t="s">
        <v>228</v>
      </c>
      <c r="M2" s="10" t="s">
        <v>28</v>
      </c>
      <c r="N2" s="10" t="s">
        <v>30</v>
      </c>
    </row>
    <row r="3" spans="1:14" x14ac:dyDescent="0.3">
      <c r="A3" s="2">
        <v>1</v>
      </c>
      <c r="B3" s="2">
        <v>770455</v>
      </c>
      <c r="C3" s="2" t="s">
        <v>25</v>
      </c>
      <c r="D3" s="2" t="s">
        <v>16</v>
      </c>
      <c r="E3" s="2" t="s">
        <v>117</v>
      </c>
      <c r="F3" s="2">
        <v>2007</v>
      </c>
      <c r="G3" s="2">
        <v>25</v>
      </c>
      <c r="H3" s="2">
        <v>50</v>
      </c>
      <c r="I3" s="2">
        <v>40</v>
      </c>
      <c r="J3" s="2">
        <v>50</v>
      </c>
      <c r="K3" s="2">
        <v>20</v>
      </c>
      <c r="L3" s="2">
        <v>80</v>
      </c>
      <c r="M3" s="2">
        <f t="shared" ref="M3:M12" si="0">+SUM(G3:L3)</f>
        <v>265</v>
      </c>
      <c r="N3" s="2">
        <v>45</v>
      </c>
    </row>
    <row r="4" spans="1:14" x14ac:dyDescent="0.3">
      <c r="A4" s="2">
        <v>2</v>
      </c>
      <c r="B4" s="2">
        <v>770893</v>
      </c>
      <c r="C4" s="2" t="s">
        <v>26</v>
      </c>
      <c r="D4" s="2" t="s">
        <v>11</v>
      </c>
      <c r="E4" s="2" t="s">
        <v>65</v>
      </c>
      <c r="F4" s="2">
        <v>2008</v>
      </c>
      <c r="G4" s="2">
        <v>50</v>
      </c>
      <c r="H4" s="2">
        <v>40</v>
      </c>
      <c r="I4" s="2">
        <v>50</v>
      </c>
      <c r="J4" s="2">
        <v>20</v>
      </c>
      <c r="K4" s="2">
        <v>40</v>
      </c>
      <c r="L4" s="2">
        <v>50</v>
      </c>
      <c r="M4" s="2">
        <f t="shared" si="0"/>
        <v>250</v>
      </c>
      <c r="N4" s="2">
        <v>50</v>
      </c>
    </row>
    <row r="5" spans="1:14" x14ac:dyDescent="0.3">
      <c r="A5" s="2">
        <v>3</v>
      </c>
      <c r="B5" s="2">
        <v>772017</v>
      </c>
      <c r="C5" s="2" t="s">
        <v>201</v>
      </c>
      <c r="D5" s="2" t="s">
        <v>6</v>
      </c>
      <c r="E5" s="2" t="s">
        <v>117</v>
      </c>
      <c r="F5" s="2">
        <v>2008</v>
      </c>
      <c r="G5" s="2">
        <v>20</v>
      </c>
      <c r="H5" s="2">
        <v>30</v>
      </c>
      <c r="I5" s="2">
        <v>30</v>
      </c>
      <c r="J5" s="2">
        <v>40</v>
      </c>
      <c r="K5" s="2">
        <v>18</v>
      </c>
      <c r="L5" s="2">
        <v>40</v>
      </c>
      <c r="M5" s="2">
        <f t="shared" si="0"/>
        <v>178</v>
      </c>
      <c r="N5" s="2">
        <v>30</v>
      </c>
    </row>
    <row r="6" spans="1:14" x14ac:dyDescent="0.3">
      <c r="A6" s="2">
        <v>4</v>
      </c>
      <c r="B6" s="2"/>
      <c r="C6" s="2" t="s">
        <v>26</v>
      </c>
      <c r="D6" s="2" t="s">
        <v>243</v>
      </c>
      <c r="E6" s="2"/>
      <c r="F6" s="2">
        <v>2006</v>
      </c>
      <c r="G6" s="2">
        <v>0</v>
      </c>
      <c r="H6" s="2"/>
      <c r="I6" s="2">
        <v>0</v>
      </c>
      <c r="J6" s="2">
        <v>0</v>
      </c>
      <c r="K6" s="2">
        <v>50</v>
      </c>
      <c r="L6" s="2">
        <v>100</v>
      </c>
      <c r="M6" s="2">
        <f t="shared" si="0"/>
        <v>150</v>
      </c>
      <c r="N6" s="2">
        <v>50</v>
      </c>
    </row>
    <row r="7" spans="1:14" x14ac:dyDescent="0.3">
      <c r="A7" s="2">
        <v>5</v>
      </c>
      <c r="B7" s="2"/>
      <c r="C7" s="2" t="s">
        <v>15</v>
      </c>
      <c r="D7" s="2" t="s">
        <v>240</v>
      </c>
      <c r="E7" s="2"/>
      <c r="F7" s="2">
        <v>2006</v>
      </c>
      <c r="G7" s="2">
        <v>0</v>
      </c>
      <c r="H7" s="2">
        <v>0</v>
      </c>
      <c r="I7" s="2">
        <v>0</v>
      </c>
      <c r="J7" s="2">
        <v>25</v>
      </c>
      <c r="K7" s="2">
        <v>25</v>
      </c>
      <c r="L7" s="2">
        <v>60</v>
      </c>
      <c r="M7" s="2">
        <f t="shared" si="0"/>
        <v>110</v>
      </c>
      <c r="N7" s="2">
        <v>25</v>
      </c>
    </row>
    <row r="8" spans="1:14" x14ac:dyDescent="0.3">
      <c r="A8" s="2">
        <v>6</v>
      </c>
      <c r="B8" s="15"/>
      <c r="C8" s="15" t="s">
        <v>238</v>
      </c>
      <c r="D8" s="15" t="s">
        <v>239</v>
      </c>
      <c r="E8" s="15"/>
      <c r="F8" s="15">
        <v>2004</v>
      </c>
      <c r="G8" s="15">
        <v>0</v>
      </c>
      <c r="H8" s="15">
        <v>0</v>
      </c>
      <c r="I8" s="15">
        <v>0</v>
      </c>
      <c r="J8" s="15">
        <v>30</v>
      </c>
      <c r="K8" s="15">
        <v>30</v>
      </c>
      <c r="L8" s="15">
        <v>36</v>
      </c>
      <c r="M8" s="15">
        <f t="shared" si="0"/>
        <v>96</v>
      </c>
      <c r="N8" s="15">
        <v>22.5</v>
      </c>
    </row>
    <row r="9" spans="1:14" x14ac:dyDescent="0.3">
      <c r="A9" s="2">
        <v>7</v>
      </c>
      <c r="B9" s="15">
        <v>772167</v>
      </c>
      <c r="C9" s="15" t="s">
        <v>200</v>
      </c>
      <c r="D9" s="15" t="s">
        <v>16</v>
      </c>
      <c r="E9" s="15" t="s">
        <v>43</v>
      </c>
      <c r="F9" s="15">
        <v>2008</v>
      </c>
      <c r="G9" s="15">
        <v>40</v>
      </c>
      <c r="H9" s="15">
        <v>25</v>
      </c>
      <c r="I9" s="15">
        <v>25</v>
      </c>
      <c r="J9" s="15">
        <v>0</v>
      </c>
      <c r="K9" s="15">
        <v>0</v>
      </c>
      <c r="L9" s="15">
        <v>0</v>
      </c>
      <c r="M9" s="15">
        <f t="shared" si="0"/>
        <v>90</v>
      </c>
      <c r="N9" s="26">
        <f>65/2</f>
        <v>32.5</v>
      </c>
    </row>
    <row r="10" spans="1:14" x14ac:dyDescent="0.3">
      <c r="A10" s="2">
        <v>8</v>
      </c>
      <c r="B10" s="15">
        <v>772280</v>
      </c>
      <c r="C10" s="15" t="s">
        <v>70</v>
      </c>
      <c r="D10" s="15" t="s">
        <v>39</v>
      </c>
      <c r="E10" s="15" t="s">
        <v>116</v>
      </c>
      <c r="F10" s="15">
        <v>2008</v>
      </c>
      <c r="G10" s="15">
        <v>30</v>
      </c>
      <c r="H10" s="15">
        <v>20</v>
      </c>
      <c r="I10" s="15">
        <v>20</v>
      </c>
      <c r="J10" s="15">
        <v>0</v>
      </c>
      <c r="K10" s="15">
        <v>0</v>
      </c>
      <c r="L10" s="15">
        <v>0</v>
      </c>
      <c r="M10" s="15">
        <f t="shared" si="0"/>
        <v>70</v>
      </c>
      <c r="N10" s="15">
        <v>25</v>
      </c>
    </row>
    <row r="11" spans="1:14" x14ac:dyDescent="0.3">
      <c r="A11" s="2">
        <v>9</v>
      </c>
      <c r="B11" s="15"/>
      <c r="C11" s="15" t="s">
        <v>246</v>
      </c>
      <c r="D11" s="15" t="s">
        <v>247</v>
      </c>
      <c r="E11" s="15"/>
      <c r="F11" s="15">
        <v>2005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32</v>
      </c>
      <c r="M11" s="15">
        <f t="shared" si="0"/>
        <v>32</v>
      </c>
      <c r="N11" s="15">
        <v>8</v>
      </c>
    </row>
    <row r="12" spans="1:14" x14ac:dyDescent="0.3">
      <c r="A12" s="2">
        <v>10</v>
      </c>
      <c r="B12" s="15"/>
      <c r="C12" s="15" t="s">
        <v>248</v>
      </c>
      <c r="D12" s="15" t="s">
        <v>249</v>
      </c>
      <c r="E12" s="15"/>
      <c r="F12" s="15">
        <v>2008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30</v>
      </c>
      <c r="M12" s="15">
        <f t="shared" si="0"/>
        <v>30</v>
      </c>
      <c r="N12" s="15">
        <v>7.5</v>
      </c>
    </row>
  </sheetData>
  <mergeCells count="1">
    <mergeCell ref="A1:N1"/>
  </mergeCells>
  <phoneticPr fontId="2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Přípravka 2015 ml. dívky</vt:lpstr>
      <vt:lpstr>Přípravka 2015 a ml. hoši </vt:lpstr>
      <vt:lpstr>Předžáci U12</vt:lpstr>
      <vt:lpstr>Předžačky U12</vt:lpstr>
      <vt:lpstr>Mladší žáci U14</vt:lpstr>
      <vt:lpstr>Mladší žačky U14</vt:lpstr>
      <vt:lpstr>Starší žáci U16 </vt:lpstr>
      <vt:lpstr>Starší žačky U16</vt:lpstr>
      <vt:lpstr>Junioři_U21</vt:lpstr>
      <vt:lpstr>Juniorky_U21</vt:lpstr>
      <vt:lpstr>Muži</vt:lpstr>
      <vt:lpstr>body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Cahova Harvey</dc:creator>
  <cp:lastModifiedBy>Dana Cahova Harvey</cp:lastModifiedBy>
  <cp:lastPrinted>2024-02-24T12:03:09Z</cp:lastPrinted>
  <dcterms:created xsi:type="dcterms:W3CDTF">2023-03-16T17:15:07Z</dcterms:created>
  <dcterms:modified xsi:type="dcterms:W3CDTF">2025-03-06T11:33:17Z</dcterms:modified>
</cp:coreProperties>
</file>